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05" windowHeight="4740" tabRatio="719" activeTab="0"/>
  </bookViews>
  <sheets>
    <sheet name="Contents" sheetId="1" r:id="rId1"/>
    <sheet name="Tie Out" sheetId="2" r:id="rId2"/>
    <sheet name="GRADRESP" sheetId="3" r:id="rId3"/>
    <sheet name="GRADRESP-schools" sheetId="4" r:id="rId4"/>
    <sheet name="gradresp-charts" sheetId="5" r:id="rId5"/>
    <sheet name="Part 1-schools" sheetId="6" r:id="rId6"/>
    <sheet name="Part 1 Schools-Charts" sheetId="7" r:id="rId7"/>
    <sheet name="Part 2 Schools" sheetId="8" r:id="rId8"/>
    <sheet name="Part 2 Schools-Charts" sheetId="9" r:id="rId9"/>
    <sheet name="Part3 Schools" sheetId="10" r:id="rId10"/>
    <sheet name="Part3 Schools-Charts" sheetId="11" r:id="rId11"/>
    <sheet name="Part4 Schools" sheetId="12" r:id="rId12"/>
    <sheet name="Part5 Schools" sheetId="13" r:id="rId13"/>
    <sheet name="Part 6 Schools" sheetId="14" r:id="rId14"/>
    <sheet name="Part 6 Schools-Chart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n2" localSheetId="9">'Part3 Schools'!#REF!</definedName>
    <definedName name="n2" localSheetId="10">'Part3 Schools-Charts'!#REF!</definedName>
    <definedName name="n2">'[4]PART2'!$C$14</definedName>
    <definedName name="n4" localSheetId="9">'Part3 Schools'!#REF!</definedName>
    <definedName name="n4" localSheetId="10">'Part3 Schools-Charts'!#REF!</definedName>
    <definedName name="n4" localSheetId="11">'[6]PART4'!#REF!</definedName>
    <definedName name="n4" localSheetId="12">'[7]Part5'!#REF!</definedName>
    <definedName name="n4">'[4]PART2'!#REF!</definedName>
    <definedName name="n5" localSheetId="9">'Part3 Schools'!#REF!</definedName>
    <definedName name="n5" localSheetId="10">'Part3 Schools-Charts'!#REF!</definedName>
    <definedName name="n5">'[4]PART2'!$C$33</definedName>
    <definedName name="n6" localSheetId="9">'Part3 Schools'!#REF!</definedName>
    <definedName name="n6" localSheetId="10">'Part3 Schools-Charts'!#REF!</definedName>
    <definedName name="n6" localSheetId="12">'[7]Part5'!#REF!</definedName>
    <definedName name="n6">'[4]PART2'!$C$38</definedName>
    <definedName name="n8" localSheetId="9">'Part3 Schools'!#REF!</definedName>
    <definedName name="n8" localSheetId="10">'Part3 Schools-Charts'!#REF!</definedName>
    <definedName name="n8">'[4]PART2'!#REF!</definedName>
    <definedName name="NewAll" localSheetId="3">'GRADRESP-schools'!#REF!</definedName>
    <definedName name="NewAll">'GRADRESP'!$B$39</definedName>
    <definedName name="NewRes" localSheetId="3">'GRADRESP-schools'!#REF!</definedName>
    <definedName name="NewRes">'GRADRESP'!$F$39</definedName>
    <definedName name="nn2">#REF!</definedName>
    <definedName name="nn4" localSheetId="3">#REF!</definedName>
    <definedName name="nn4" localSheetId="6">'[5]PART1'!#REF!</definedName>
    <definedName name="nn4" localSheetId="5">'[5]PART1'!#REF!</definedName>
    <definedName name="nn4">#REF!</definedName>
    <definedName name="nn5">#REF!</definedName>
    <definedName name="nn6">#REF!</definedName>
    <definedName name="nn8" localSheetId="3">#REF!</definedName>
    <definedName name="nn8" localSheetId="6">'[5]PART1'!#REF!</definedName>
    <definedName name="nn8" localSheetId="5">'[5]PART1'!#REF!</definedName>
    <definedName name="nn8">#REF!</definedName>
    <definedName name="no" localSheetId="9">'Part3 Schools'!$B$15</definedName>
    <definedName name="no" localSheetId="10">'Part3 Schools-Charts'!$B$15</definedName>
    <definedName name="no">#REF!</definedName>
    <definedName name="page1" localSheetId="2">'GRADRESP'!$A$1:$G$45</definedName>
    <definedName name="page1" localSheetId="3">'GRADRESP-schools'!$A$1:$A$38</definedName>
    <definedName name="page1" localSheetId="9">'Part3 Schools'!$A$1:$B$25</definedName>
    <definedName name="page1" localSheetId="10">'Part3 Schools-Charts'!$A$1:$B$36</definedName>
    <definedName name="page1">'Tie Out'!$A$2:$G$70</definedName>
    <definedName name="page2" localSheetId="2">'GRADRESP'!$A$46:$G$90</definedName>
    <definedName name="page2" localSheetId="3">'GRADRESP-schools'!$A$39:$A$61</definedName>
    <definedName name="page2" localSheetId="9">'Part3 Schools'!$A$27:$B$27</definedName>
    <definedName name="page2" localSheetId="10">'Part3 Schools-Charts'!$A$37:$B$37</definedName>
    <definedName name="page2">'Tie Out'!$A$71:$G$132</definedName>
    <definedName name="page3" localSheetId="9">'Part3 Schools'!$A$28:$B$39</definedName>
    <definedName name="page3" localSheetId="10">'Part3 Schools-Charts'!$A$39:$B$50</definedName>
    <definedName name="page3">#REF!</definedName>
    <definedName name="_xlnm.Print_Area" localSheetId="2">'GRADRESP'!$A$1:$I$72</definedName>
    <definedName name="_xlnm.Print_Area" localSheetId="4">'gradresp-charts'!$J$1:$AC$53</definedName>
    <definedName name="_xlnm.Print_Area" localSheetId="3">'GRADRESP-schools'!$A$1:$G$119</definedName>
    <definedName name="_xlnm.Print_Area" localSheetId="6">'Part 1 Schools-Charts'!$K$1:$AD$57</definedName>
    <definedName name="_xlnm.Print_Area" localSheetId="5">'Part 1-schools'!$A$1:$H$167</definedName>
    <definedName name="_xlnm.Print_Area" localSheetId="7">'Part 2 Schools'!$A$1:$H$42</definedName>
    <definedName name="_xlnm.Print_Area" localSheetId="8">'Part 2 Schools-Charts'!$A$44:$G$101</definedName>
    <definedName name="_xlnm.Print_Area" localSheetId="13">'Part 6 Schools'!$A$1:$H$193</definedName>
    <definedName name="_xlnm.Print_Area" localSheetId="14">'Part 6 Schools-Charts'!$AA$1:$AX$56</definedName>
    <definedName name="_xlnm.Print_Area" localSheetId="9">'Part3 Schools'!$A$1:$H$27</definedName>
    <definedName name="_xlnm.Print_Area" localSheetId="10">'Part3 Schools-Charts'!$A$39:$G$97</definedName>
    <definedName name="_xlnm.Print_Area" localSheetId="11">'Part4 Schools'!$A$1:$H$77</definedName>
    <definedName name="_xlnm.Print_Area" localSheetId="12">'Part5 Schools'!$A$1:$H$41</definedName>
    <definedName name="_xlnm.Print_Area" localSheetId="1">'Tie Out'!$A$1:$D$34</definedName>
    <definedName name="print1" localSheetId="13">'[2]PART1'!$A$8:$E$133</definedName>
    <definedName name="print1" localSheetId="14">'[2]PART1'!$A$8:$E$133</definedName>
    <definedName name="print1">#REF!</definedName>
    <definedName name="q10mo">'[5]PART1'!$I$549</definedName>
    <definedName name="q10n" localSheetId="9">'Part3 Schools'!#REF!</definedName>
    <definedName name="q10n" localSheetId="10">'Part3 Schools-Charts'!#REF!</definedName>
    <definedName name="q10n">'[5]PART1'!$C$180</definedName>
    <definedName name="q10nb" localSheetId="9">'Part3 Schools'!#REF!</definedName>
    <definedName name="q10nb" localSheetId="10">'Part3 Schools-Charts'!#REF!</definedName>
    <definedName name="q10nb">'[5]PART1'!$F$549</definedName>
    <definedName name="q10nf" localSheetId="9">'Part3 Schools'!#REF!</definedName>
    <definedName name="q10nf" localSheetId="10">'Part3 Schools-Charts'!#REF!</definedName>
    <definedName name="q10nf">'[5]PART1'!$F$364</definedName>
    <definedName name="q10nm" localSheetId="9">'Part3 Schools'!#REF!</definedName>
    <definedName name="q10nm" localSheetId="10">'Part3 Schools-Charts'!#REF!</definedName>
    <definedName name="q10nm">'[5]PART1'!$C$364</definedName>
    <definedName name="q10no" localSheetId="9">'Part3 Schools'!#REF!</definedName>
    <definedName name="q10no" localSheetId="10">'Part3 Schools-Charts'!#REF!</definedName>
    <definedName name="q10no">'[5]PART1'!$I$549</definedName>
    <definedName name="q10nw" localSheetId="9">'Part3 Schools'!#REF!</definedName>
    <definedName name="q10nw" localSheetId="10">'Part3 Schools-Charts'!#REF!</definedName>
    <definedName name="q10nw">'[5]PART1'!$C$549</definedName>
    <definedName name="q11a">'[4]PART2'!$C$19</definedName>
    <definedName name="q11an">'[4]PART2'!$C$19</definedName>
    <definedName name="q11anb">'[4]PART2'!$F$105</definedName>
    <definedName name="q11anf">'[4]PART2'!$F$62</definedName>
    <definedName name="q11anm">'[4]PART2'!$C$62</definedName>
    <definedName name="q11ano">'[4]PART2'!$I$105</definedName>
    <definedName name="q11anw">'[4]PART2'!$C$105</definedName>
    <definedName name="q11n">#REF!</definedName>
    <definedName name="q11nb">'[4]PART2'!$F$119</definedName>
    <definedName name="q11nf">'[4]PART2'!$F$76</definedName>
    <definedName name="q11nm">'[4]PART2'!$C$76</definedName>
    <definedName name="q11no">'[4]PART2'!$I$119</definedName>
    <definedName name="q11nw">'[4]PART2'!$C$119</definedName>
    <definedName name="q12n">'[4]PART2'!$C$42</definedName>
    <definedName name="q12nb">'[4]PART2'!$F$128</definedName>
    <definedName name="q12nf">'[4]PART2'!$F$85</definedName>
    <definedName name="q12nm">'[4]PART2'!$C$85</definedName>
    <definedName name="q12no">'[4]PART2'!$I$128</definedName>
    <definedName name="q12nw">'[4]PART2'!$C$128</definedName>
    <definedName name="q13n" localSheetId="9">'Part3 Schools'!#REF!</definedName>
    <definedName name="q13n" localSheetId="10">'Part3 Schools-Charts'!#REF!</definedName>
    <definedName name="q13n">'[3]PART3'!$C$17</definedName>
    <definedName name="q13nb" localSheetId="9">'Part3 Schools'!#REF!</definedName>
    <definedName name="q13nb" localSheetId="10">'Part3 Schools-Charts'!#REF!</definedName>
    <definedName name="q13nb">'[3]PART3'!$F$71</definedName>
    <definedName name="q13nf" localSheetId="9">'Part3 Schools'!#REF!</definedName>
    <definedName name="q13nf" localSheetId="10">'Part3 Schools-Charts'!#REF!</definedName>
    <definedName name="q13nf">'[3]PART3'!$F$40</definedName>
    <definedName name="q13nm" localSheetId="9">'Part3 Schools'!#REF!</definedName>
    <definedName name="q13nm" localSheetId="10">'Part3 Schools-Charts'!#REF!</definedName>
    <definedName name="q13nm">'[3]PART3'!$C$40</definedName>
    <definedName name="q13no" localSheetId="9">'Part3 Schools'!#REF!</definedName>
    <definedName name="q13no" localSheetId="10">'Part3 Schools-Charts'!#REF!</definedName>
    <definedName name="q13no">'[3]PART3'!$I$71</definedName>
    <definedName name="q13nw" localSheetId="9">'Part3 Schools'!#REF!</definedName>
    <definedName name="q13nw" localSheetId="10">'Part3 Schools-Charts'!#REF!</definedName>
    <definedName name="q13nw">'[3]PART3'!$C$71</definedName>
    <definedName name="q14n" localSheetId="9">'Part3 Schools'!#REF!</definedName>
    <definedName name="q14n" localSheetId="10">'Part3 Schools-Charts'!#REF!</definedName>
    <definedName name="q14n">'[3]PART3'!$C$26</definedName>
    <definedName name="q14nb" localSheetId="9">'Part3 Schools'!#REF!</definedName>
    <definedName name="q14nb" localSheetId="10">'Part3 Schools-Charts'!#REF!</definedName>
    <definedName name="q14nb">'[3]PART3'!$F$80</definedName>
    <definedName name="q14nf" localSheetId="9">'Part3 Schools'!#REF!</definedName>
    <definedName name="q14nf" localSheetId="10">'Part3 Schools-Charts'!#REF!</definedName>
    <definedName name="q14nf">'[3]PART3'!$F$57</definedName>
    <definedName name="q14nm" localSheetId="9">'Part3 Schools'!#REF!</definedName>
    <definedName name="q14nm" localSheetId="10">'Part3 Schools-Charts'!#REF!</definedName>
    <definedName name="q14nm">'[3]PART3'!$C$57</definedName>
    <definedName name="q14no" localSheetId="9">'Part3 Schools'!#REF!</definedName>
    <definedName name="q14no" localSheetId="10">'Part3 Schools-Charts'!#REF!</definedName>
    <definedName name="q14no">'[3]PART3'!$I$80</definedName>
    <definedName name="q14nw" localSheetId="9">'Part3 Schools'!#REF!</definedName>
    <definedName name="q14nw" localSheetId="10">'Part3 Schools-Charts'!#REF!</definedName>
    <definedName name="q14nw">'[3]PART3'!$C$80</definedName>
    <definedName name="q15an">'[1]PART6'!$C$16</definedName>
    <definedName name="q15anb">'[1]PART6'!$F$419</definedName>
    <definedName name="q15anf">'[1]PART6'!$F$214</definedName>
    <definedName name="q15anm">'[1]PART6'!$C$214</definedName>
    <definedName name="q15ano">'[1]PART6'!$I$419</definedName>
    <definedName name="q15anw">'[1]PART6'!$C$419</definedName>
    <definedName name="q15bn">'[1]PART6'!$C$23</definedName>
    <definedName name="q15bnb">'[1]PART6'!$F$426</definedName>
    <definedName name="q15bnf">'[1]PART6'!$F$221</definedName>
    <definedName name="q15bnm">'[1]PART6'!$C$221</definedName>
    <definedName name="q15bno">'[1]PART6'!$I$426</definedName>
    <definedName name="q15bnw">'[1]PART6'!$C$426</definedName>
    <definedName name="q15cn">'[1]PART6'!$C$31</definedName>
    <definedName name="q15cnb">'[1]PART6'!$F$434</definedName>
    <definedName name="q15cnf">'[1]PART6'!$F$229</definedName>
    <definedName name="q15cnm">'[1]PART6'!$C$229</definedName>
    <definedName name="q15cno">'[1]PART6'!$I$434</definedName>
    <definedName name="q15cnw">'[1]PART6'!$C$434</definedName>
    <definedName name="q15dn">'[1]PART6'!$C$38</definedName>
    <definedName name="q15dnb">'[1]PART6'!$F$450</definedName>
    <definedName name="q15dnf">'[1]PART6'!$F$236</definedName>
    <definedName name="q15dnm">'[1]PART6'!$C$236</definedName>
    <definedName name="q15dno">'[1]PART6'!$I$450</definedName>
    <definedName name="q15dnw">'[1]PART6'!$C$450</definedName>
    <definedName name="q15en">'[1]PART6'!$C$45</definedName>
    <definedName name="q15enb">'[1]PART6'!$F$457</definedName>
    <definedName name="q15enf">'[1]PART6'!$F$243</definedName>
    <definedName name="q15enm">'[1]PART6'!$C$243</definedName>
    <definedName name="q15eno">'[1]PART6'!$I$457</definedName>
    <definedName name="q15enw">'[1]PART6'!$C$457</definedName>
    <definedName name="q15fn">'[1]PART6'!$C$60</definedName>
    <definedName name="q15fnb">'[1]PART6'!$F$464</definedName>
    <definedName name="q15fnf">'[1]PART6'!$F$259</definedName>
    <definedName name="q15fnm">'[1]PART6'!$C$259</definedName>
    <definedName name="q15fno">'[1]PART6'!$I$464</definedName>
    <definedName name="q15fnw">'[1]PART6'!$C$464</definedName>
    <definedName name="q15gn">'[1]PART6'!$C$67</definedName>
    <definedName name="q15gnb">'[1]PART6'!$F$471</definedName>
    <definedName name="q15gnf">'[1]PART6'!$F$266</definedName>
    <definedName name="q15gnm">'[1]PART6'!$C$266</definedName>
    <definedName name="q15gno">'[1]PART6'!$I$471</definedName>
    <definedName name="q15gnw">'[1]PART6'!$C$471</definedName>
    <definedName name="q15hn">'[1]PART6'!$C$74</definedName>
    <definedName name="q15hnb">'[1]PART6'!$F$478</definedName>
    <definedName name="q15hnf">'[1]PART6'!$F$273</definedName>
    <definedName name="q15hnm">'[1]PART6'!$C$273</definedName>
    <definedName name="q15hno">'[1]PART6'!$I$478</definedName>
    <definedName name="q15hnw">'[1]PART6'!$C$478</definedName>
    <definedName name="q15in">'[1]PART6'!$C$81</definedName>
    <definedName name="q15inb">'[1]PART6'!$F$494</definedName>
    <definedName name="q15inf">'[1]PART6'!$F$280</definedName>
    <definedName name="q15inm">'[1]PART6'!$C$280</definedName>
    <definedName name="q15ino">'[1]PART6'!$I$494</definedName>
    <definedName name="q15inw">'[1]PART6'!$C$494</definedName>
    <definedName name="q15jn">'[1]PART6'!$C$88</definedName>
    <definedName name="q15jnb">'[1]PART6'!$F$501</definedName>
    <definedName name="q15jnf">'[1]PART6'!$F$287</definedName>
    <definedName name="q15jnm">'[1]PART6'!$C$287</definedName>
    <definedName name="q15jno">'[1]PART6'!$I$501</definedName>
    <definedName name="q15jnw">'[1]PART6'!$C$501</definedName>
    <definedName name="q15kn">'[1]PART6'!$C$95</definedName>
    <definedName name="q15knb">'[1]PART6'!$F$508</definedName>
    <definedName name="q15knf">'[1]PART6'!$F$303</definedName>
    <definedName name="q15knm">'[1]PART6'!$C$303</definedName>
    <definedName name="q15kno">'[1]PART6'!$I$508</definedName>
    <definedName name="q15knw">'[1]PART6'!$C$508</definedName>
    <definedName name="q15ln">'[1]PART6'!$C$110</definedName>
    <definedName name="q15lnb">'[1]PART6'!$F$515</definedName>
    <definedName name="q15lnf">'[1]PART6'!$F$310</definedName>
    <definedName name="q15lnm">'[1]PART6'!$C$310</definedName>
    <definedName name="q15lno">'[1]PART6'!$I$515</definedName>
    <definedName name="q15lnw">'[1]PART6'!$C$515</definedName>
    <definedName name="q16n">'[1]PART6'!$C$117</definedName>
    <definedName name="q16nb">'[1]PART6'!$F$522</definedName>
    <definedName name="q16nf">'[1]PART6'!$F$317</definedName>
    <definedName name="q16nm">'[1]PART6'!$C$317</definedName>
    <definedName name="q16no">'[1]PART6'!$I$522</definedName>
    <definedName name="q16nw">'[1]PART6'!$C$522</definedName>
    <definedName name="q17an">'[1]PART6'!$C$124</definedName>
    <definedName name="q17anb">'[1]PART6'!$F$538</definedName>
    <definedName name="q17anf">'[1]PART6'!$F$324</definedName>
    <definedName name="q17anm">'[1]PART6'!$C$324</definedName>
    <definedName name="q17ano">'[1]PART6'!$I$538</definedName>
    <definedName name="q17anw">'[1]PART6'!$C$538</definedName>
    <definedName name="q17bn">'[1]PART6'!$C$130</definedName>
    <definedName name="q17bnb">'[1]PART6'!$F$544</definedName>
    <definedName name="q17bnf">'[1]PART6'!$F$330</definedName>
    <definedName name="q17bnm">'[1]PART6'!$C$330</definedName>
    <definedName name="q17bno">'[1]PART6'!$I$544</definedName>
    <definedName name="q17bnw">'[1]PART6'!$C$544</definedName>
    <definedName name="q17cn">'[1]PART6'!$C$136</definedName>
    <definedName name="q17cnb">'[1]PART6'!$F$550</definedName>
    <definedName name="q17cnf">'[1]PART6'!$F$336</definedName>
    <definedName name="q17cnm">'[1]PART6'!$C$336</definedName>
    <definedName name="q17cno">'[1]PART6'!$I$550</definedName>
    <definedName name="q17cnw">'[1]PART6'!$C$550</definedName>
    <definedName name="q18n">'[1]PART6'!$C$144</definedName>
    <definedName name="q18nb">'[1]PART6'!$F$558</definedName>
    <definedName name="q18nf">'[1]PART6'!$F$352</definedName>
    <definedName name="q18nm">'[1]PART6'!$C$352</definedName>
    <definedName name="q18no">'[1]PART6'!$I$558</definedName>
    <definedName name="q18nw">'[1]PART6'!$C$558</definedName>
    <definedName name="q19an">'[1]PART6'!$C$157</definedName>
    <definedName name="q19anb">'[1]PART6'!$F$564</definedName>
    <definedName name="q19anf">'[1]PART6'!$F$358</definedName>
    <definedName name="q19anm">'[1]PART6'!$C$358</definedName>
    <definedName name="q19ano">'[1]PART6'!$I$564</definedName>
    <definedName name="q19anw">'[1]PART6'!$C$564</definedName>
    <definedName name="q19bn">'[1]PART6'!$C$162</definedName>
    <definedName name="q19bnb">'[1]PART6'!$F$569</definedName>
    <definedName name="q19bnf">'[1]PART6'!$F$363</definedName>
    <definedName name="q19bnm">'[1]PART6'!$C$363</definedName>
    <definedName name="q19bno">'[1]PART6'!$I$569</definedName>
    <definedName name="q19bnw">'[1]PART6'!$C$569</definedName>
    <definedName name="q19cn">'[1]PART6'!$C$167</definedName>
    <definedName name="q19cnb">'[1]PART6'!$F$584</definedName>
    <definedName name="q19cnf">'[1]PART6'!$F$368</definedName>
    <definedName name="q19cnm">'[1]PART6'!$C$368</definedName>
    <definedName name="q19cno">'[1]PART6'!$I$584</definedName>
    <definedName name="q19cnw">'[1]PART6'!$C$584</definedName>
    <definedName name="q19dn">'[1]PART6'!$C$172</definedName>
    <definedName name="q19dnb">'[1]PART6'!$F$589</definedName>
    <definedName name="q19dnf">'[1]PART6'!$F$373</definedName>
    <definedName name="q19dnm">'[1]PART6'!$C$373</definedName>
    <definedName name="q19dno">'[1]PART6'!$I$589</definedName>
    <definedName name="q19dnw">'[1]PART6'!$C$589</definedName>
    <definedName name="q19en">'[1]PART6'!$C$177</definedName>
    <definedName name="q19enb">'[1]PART6'!$F$594</definedName>
    <definedName name="q19enf">'[1]PART6'!$F$378</definedName>
    <definedName name="q19enm">'[1]PART6'!$C$378</definedName>
    <definedName name="q19eno">'[1]PART6'!$I$594</definedName>
    <definedName name="q19enw">'[1]PART6'!$C$594</definedName>
    <definedName name="q19fn">'[1]PART6'!$C$182</definedName>
    <definedName name="q19fnb">'[1]PART6'!$F$599</definedName>
    <definedName name="q19fnf">'[1]PART6'!$F$383</definedName>
    <definedName name="q19fnm">'[1]PART6'!$C$383</definedName>
    <definedName name="q19fno">'[1]PART6'!$I$599</definedName>
    <definedName name="q19fnw">'[1]PART6'!$C$599</definedName>
    <definedName name="q19gn">'[1]PART6'!$C$187</definedName>
    <definedName name="q19gnb">'[1]PART6'!$F$604</definedName>
    <definedName name="q19gnf">'[1]PART6'!$F$396</definedName>
    <definedName name="q19gnm">'[1]PART6'!$C$396</definedName>
    <definedName name="q19gno">'[1]PART6'!$I$604</definedName>
    <definedName name="q19gnw">'[1]PART6'!$C$604</definedName>
    <definedName name="q19hn">'[1]PART6'!$C$197</definedName>
    <definedName name="q19hnb">'[1]PART6'!$F$614</definedName>
    <definedName name="q19hnf">'[1]PART6'!$F$406</definedName>
    <definedName name="q19hnm">'[1]PART6'!$C$406</definedName>
    <definedName name="q19hno">'[1]PART6'!$I$614</definedName>
    <definedName name="q19hnw">'[1]PART6'!$C$614</definedName>
    <definedName name="q1bf">'[5]PART1'!$F$371</definedName>
    <definedName name="q1bp">'[5]PART1'!$F$372</definedName>
    <definedName name="q1ff">'[5]PART1'!$F$187</definedName>
    <definedName name="q1fp">'[5]PART1'!$F$188</definedName>
    <definedName name="q1mf">'[5]PART1'!$C$187</definedName>
    <definedName name="q1mp">'[5]PART1'!$C$188</definedName>
    <definedName name="q1n" localSheetId="9">'Part3 Schools'!#REF!</definedName>
    <definedName name="q1n" localSheetId="10">'Part3 Schools-Charts'!#REF!</definedName>
    <definedName name="q1n">#REF!</definedName>
    <definedName name="q1nb" localSheetId="7">'[4]PART2'!#REF!</definedName>
    <definedName name="q1nb" localSheetId="8">'[4]PART2'!#REF!</definedName>
    <definedName name="q1nb" localSheetId="9">'Part3 Schools'!#REF!</definedName>
    <definedName name="q1nb" localSheetId="10">'Part3 Schools-Charts'!#REF!</definedName>
    <definedName name="q1nb">#REF!</definedName>
    <definedName name="q1nf" localSheetId="7">'[4]PART2'!#REF!</definedName>
    <definedName name="q1nf" localSheetId="8">'[4]PART2'!#REF!</definedName>
    <definedName name="q1nf" localSheetId="9">'Part3 Schools'!#REF!</definedName>
    <definedName name="q1nf" localSheetId="10">'Part3 Schools-Charts'!#REF!</definedName>
    <definedName name="q1nf">#REF!</definedName>
    <definedName name="q1nm" localSheetId="7">'[4]PART2'!#REF!</definedName>
    <definedName name="q1nm" localSheetId="8">'[4]PART2'!#REF!</definedName>
    <definedName name="q1nm" localSheetId="9">'Part3 Schools'!#REF!</definedName>
    <definedName name="q1nm" localSheetId="10">'Part3 Schools-Charts'!#REF!</definedName>
    <definedName name="q1nm">#REF!</definedName>
    <definedName name="q1no" localSheetId="7">'[4]PART2'!#REF!</definedName>
    <definedName name="q1no" localSheetId="8">'[4]PART2'!#REF!</definedName>
    <definedName name="q1no" localSheetId="9">'Part3 Schools'!#REF!</definedName>
    <definedName name="q1no" localSheetId="10">'Part3 Schools-Charts'!#REF!</definedName>
    <definedName name="q1no">#REF!</definedName>
    <definedName name="q1nw" localSheetId="9">'Part3 Schools'!#REF!</definedName>
    <definedName name="q1nw" localSheetId="10">'Part3 Schools-Charts'!#REF!</definedName>
    <definedName name="q1nw">#REF!</definedName>
    <definedName name="q1of">'[5]PART1'!$I$371</definedName>
    <definedName name="q1op">'[5]PART1'!$I$372</definedName>
    <definedName name="q1wf">'[5]PART1'!$C$371</definedName>
    <definedName name="q1wp">'[5]PART1'!$C$372</definedName>
    <definedName name="q20an">'[1]PART6'!#REF!</definedName>
    <definedName name="q20bn">'[1]PART6'!#REF!</definedName>
    <definedName name="q20cn">'[1]PART6'!#REF!</definedName>
    <definedName name="q20dn">'[1]PART6'!#REF!</definedName>
    <definedName name="q20en">'[1]PART6'!#REF!</definedName>
    <definedName name="q20fn">'[1]PART6'!#REF!</definedName>
    <definedName name="q20gn">'[1]PART6'!#REF!</definedName>
    <definedName name="q20hn">'[1]PART6'!#REF!</definedName>
    <definedName name="q20in">'[1]PART6'!#REF!</definedName>
    <definedName name="q2n">#REF!</definedName>
    <definedName name="q2nb">#REF!</definedName>
    <definedName name="q2nf">#REF!</definedName>
    <definedName name="q2nm">#REF!</definedName>
    <definedName name="q2no">#REF!</definedName>
    <definedName name="q2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9">'Part3 Schools'!#REF!</definedName>
    <definedName name="q4n" localSheetId="10">'Part3 Schools-Charts'!#REF!</definedName>
    <definedName name="q4n">#REF!</definedName>
    <definedName name="q4nb" localSheetId="9">'Part3 Schools'!#REF!</definedName>
    <definedName name="q4nb" localSheetId="10">'Part3 Schools-Charts'!#REF!</definedName>
    <definedName name="q4nb">#REF!</definedName>
    <definedName name="q4nf" localSheetId="9">'Part3 Schools'!#REF!</definedName>
    <definedName name="q4nf" localSheetId="10">'Part3 Schools-Charts'!#REF!</definedName>
    <definedName name="q4nf">#REF!</definedName>
    <definedName name="q4nm" localSheetId="9">'Part3 Schools'!#REF!</definedName>
    <definedName name="q4nm" localSheetId="10">'Part3 Schools-Charts'!#REF!</definedName>
    <definedName name="q4nm">#REF!</definedName>
    <definedName name="q4no" localSheetId="9">'Part3 Schools'!#REF!</definedName>
    <definedName name="q4no" localSheetId="10">'Part3 Schools-Charts'!#REF!</definedName>
    <definedName name="q4no">#REF!</definedName>
    <definedName name="q4nw" localSheetId="9">'Part3 Schools'!#REF!</definedName>
    <definedName name="q4nw" localSheetId="10">'Part3 Schools-Charts'!#REF!</definedName>
    <definedName name="q4nw">#REF!</definedName>
    <definedName name="q5an" localSheetId="6">'[5]PART1'!#REF!</definedName>
    <definedName name="q5an" localSheetId="5">'[5]PART1'!#REF!</definedName>
    <definedName name="q5an">#REF!</definedName>
    <definedName name="q5anb" localSheetId="6">'[5]PART1'!#REF!</definedName>
    <definedName name="q5anb" localSheetId="5">'[5]PART1'!#REF!</definedName>
    <definedName name="q5anb">#REF!</definedName>
    <definedName name="q5anf" localSheetId="6">'[5]PART1'!#REF!</definedName>
    <definedName name="q5anf" localSheetId="5">'[5]PART1'!#REF!</definedName>
    <definedName name="q5anf">#REF!</definedName>
    <definedName name="q5anm" localSheetId="6">'[5]PART1'!#REF!</definedName>
    <definedName name="q5anm" localSheetId="5">'[5]PART1'!#REF!</definedName>
    <definedName name="q5anm">#REF!</definedName>
    <definedName name="q5ano" localSheetId="6">'[5]PART1'!#REF!</definedName>
    <definedName name="q5ano" localSheetId="5">'[5]PART1'!#REF!</definedName>
    <definedName name="q5ano">#REF!</definedName>
    <definedName name="q5anw" localSheetId="6">'[5]PART1'!#REF!</definedName>
    <definedName name="q5anw" localSheetId="5">'[5]PART1'!#REF!</definedName>
    <definedName name="q5anw">#REF!</definedName>
    <definedName name="q5n" localSheetId="9">'Part3 Schools'!#REF!</definedName>
    <definedName name="q5n" localSheetId="10">'Part3 Schools-Charts'!#REF!</definedName>
    <definedName name="q5n">#REF!</definedName>
    <definedName name="q5nb" localSheetId="9">'Part3 Schools'!#REF!</definedName>
    <definedName name="q5nb" localSheetId="10">'Part3 Schools-Charts'!#REF!</definedName>
    <definedName name="q5nb" localSheetId="11">'[6]PART4'!#REF!</definedName>
    <definedName name="q5nb">#REF!</definedName>
    <definedName name="q5nf" localSheetId="9">'Part3 Schools'!#REF!</definedName>
    <definedName name="q5nf" localSheetId="10">'Part3 Schools-Charts'!#REF!</definedName>
    <definedName name="q5nf" localSheetId="11">'[6]PART4'!#REF!</definedName>
    <definedName name="q5nf">#REF!</definedName>
    <definedName name="q5nm" localSheetId="9">'Part3 Schools'!#REF!</definedName>
    <definedName name="q5nm" localSheetId="10">'Part3 Schools-Charts'!#REF!</definedName>
    <definedName name="q5nm" localSheetId="11">'[6]PART4'!#REF!</definedName>
    <definedName name="q5nm">#REF!</definedName>
    <definedName name="q5no" localSheetId="9">'Part3 Schools'!#REF!</definedName>
    <definedName name="q5no" localSheetId="10">'Part3 Schools-Charts'!#REF!</definedName>
    <definedName name="q5no" localSheetId="11">'[6]PART4'!#REF!</definedName>
    <definedName name="q5no">#REF!</definedName>
    <definedName name="q5nw" localSheetId="9">'Part3 Schools'!#REF!</definedName>
    <definedName name="q5nw" localSheetId="10">'Part3 Schools-Charts'!#REF!</definedName>
    <definedName name="q5nw" localSheetId="11">'[6]PART4'!#REF!</definedName>
    <definedName name="q5nw">#REF!</definedName>
    <definedName name="q61nf" localSheetId="3">#REF!</definedName>
    <definedName name="q61nf" localSheetId="6">'[5]PART1'!#REF!</definedName>
    <definedName name="q61nf" localSheetId="5">'[5]PART1'!#REF!</definedName>
    <definedName name="q61nf">#REF!</definedName>
    <definedName name="q6an" localSheetId="3">#REF!</definedName>
    <definedName name="q6an" localSheetId="6">'[5]PART1'!#REF!</definedName>
    <definedName name="q6an" localSheetId="5">'[5]PART1'!#REF!</definedName>
    <definedName name="q6an">#REF!</definedName>
    <definedName name="q6anb" localSheetId="3">#REF!</definedName>
    <definedName name="q6anb" localSheetId="6">'[5]PART1'!#REF!</definedName>
    <definedName name="q6anb" localSheetId="5">'[5]PART1'!#REF!</definedName>
    <definedName name="q6anb">#REF!</definedName>
    <definedName name="q6anf" localSheetId="3">#REF!</definedName>
    <definedName name="q6anf" localSheetId="6">'[5]PART1'!#REF!</definedName>
    <definedName name="q6anf" localSheetId="5">'[5]PART1'!#REF!</definedName>
    <definedName name="q6anf">#REF!</definedName>
    <definedName name="q6anm" localSheetId="3">#REF!</definedName>
    <definedName name="q6anm" localSheetId="6">'[5]PART1'!#REF!</definedName>
    <definedName name="q6anm" localSheetId="5">'[5]PART1'!#REF!</definedName>
    <definedName name="q6anm">#REF!</definedName>
    <definedName name="q6ano" localSheetId="3">#REF!</definedName>
    <definedName name="q6ano" localSheetId="6">'[5]PART1'!#REF!</definedName>
    <definedName name="q6ano" localSheetId="5">'[5]PART1'!#REF!</definedName>
    <definedName name="q6ano">#REF!</definedName>
    <definedName name="q6anw" localSheetId="3">#REF!</definedName>
    <definedName name="q6anw" localSheetId="6">'[5]PART1'!#REF!</definedName>
    <definedName name="q6anw" localSheetId="5">'[5]PART1'!#REF!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 localSheetId="6">'[5]PART1'!#REF!</definedName>
    <definedName name="q7bnb" localSheetId="5">'[5]PART1'!#REF!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3">#REF!</definedName>
    <definedName name="q9n" localSheetId="9">'Part3 Schools'!#REF!</definedName>
    <definedName name="q9n" localSheetId="10">'Part3 Schools-Charts'!#REF!</definedName>
    <definedName name="q9n">#REF!</definedName>
    <definedName name="q9nb" localSheetId="3">#REF!</definedName>
    <definedName name="q9nb" localSheetId="7">'[4]PART2'!#REF!</definedName>
    <definedName name="q9nb" localSheetId="8">'[4]PART2'!#REF!</definedName>
    <definedName name="q9nb" localSheetId="9">'Part3 Schools'!#REF!</definedName>
    <definedName name="q9nb" localSheetId="10">'Part3 Schools-Charts'!#REF!</definedName>
    <definedName name="q9nb" localSheetId="12">'[7]Part5'!#REF!</definedName>
    <definedName name="q9nb">#REF!</definedName>
    <definedName name="q9nf" localSheetId="3">#REF!</definedName>
    <definedName name="q9nf" localSheetId="7">'[4]PART2'!#REF!</definedName>
    <definedName name="q9nf" localSheetId="8">'[4]PART2'!#REF!</definedName>
    <definedName name="q9nf" localSheetId="9">'Part3 Schools'!#REF!</definedName>
    <definedName name="q9nf" localSheetId="10">'Part3 Schools-Charts'!#REF!</definedName>
    <definedName name="q9nf">#REF!</definedName>
    <definedName name="q9nm" localSheetId="3">#REF!</definedName>
    <definedName name="q9nm" localSheetId="9">'Part3 Schools'!#REF!</definedName>
    <definedName name="q9nm" localSheetId="10">'Part3 Schools-Charts'!#REF!</definedName>
    <definedName name="q9nm">#REF!</definedName>
    <definedName name="q9no" localSheetId="3">#REF!</definedName>
    <definedName name="q9no" localSheetId="7">'[4]PART2'!#REF!</definedName>
    <definedName name="q9no" localSheetId="8">'[4]PART2'!#REF!</definedName>
    <definedName name="q9no" localSheetId="9">'Part3 Schools'!#REF!</definedName>
    <definedName name="q9no" localSheetId="10">'Part3 Schools-Charts'!#REF!</definedName>
    <definedName name="q9no" localSheetId="12">'[7]Part5'!#REF!</definedName>
    <definedName name="q9no">#REF!</definedName>
    <definedName name="q9nw" localSheetId="3">#REF!</definedName>
    <definedName name="q9nw" localSheetId="9">'Part3 Schools'!#REF!</definedName>
    <definedName name="q9nw" localSheetId="10">'Part3 Schools-Charts'!#REF!</definedName>
    <definedName name="q9nw">#REF!</definedName>
    <definedName name="qinm" localSheetId="7">'[4]PART2'!#REF!</definedName>
    <definedName name="qinm" localSheetId="8">'[4]PART2'!#REF!</definedName>
    <definedName name="qinm" localSheetId="9">'Part3 Schools'!#REF!</definedName>
    <definedName name="qinm" localSheetId="10">'Part3 Schools-Charts'!#REF!</definedName>
    <definedName name="qinm">#REF!</definedName>
    <definedName name="titlep2">#REF!</definedName>
    <definedName name="titlep3">#REF!</definedName>
    <definedName name="total" localSheetId="9">'Part3 Schools'!#REF!</definedName>
    <definedName name="total" localSheetId="10">'Part3 Schools-Charts'!#REF!</definedName>
    <definedName name="total">#REF!</definedName>
    <definedName name="total1" localSheetId="9">'Part3 Schools'!#REF!</definedName>
    <definedName name="total1" localSheetId="10">'Part3 Schools-Charts'!#REF!</definedName>
    <definedName name="total1">#REF!</definedName>
    <definedName name="total10">#REF!</definedName>
    <definedName name="total10b">'[4]PART2'!$F$107</definedName>
    <definedName name="total10f">'[4]PART2'!$F$64</definedName>
    <definedName name="total10m">'[4]PART2'!$C$64</definedName>
    <definedName name="total10o">'[4]PART2'!$I$107</definedName>
    <definedName name="total10w">'[4]PART2'!$C$107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9">'Part3 Schools'!#REF!</definedName>
    <definedName name="totalb" localSheetId="10">'Part3 Schools-Charts'!#REF!</definedName>
    <definedName name="totalb">#REF!</definedName>
    <definedName name="totalb1" localSheetId="7">'[4]PART2'!#REF!</definedName>
    <definedName name="totalb1" localSheetId="8">'[4]PART2'!#REF!</definedName>
    <definedName name="totalb1" localSheetId="9">'Part3 Schools'!#REF!</definedName>
    <definedName name="totalb1" localSheetId="10">'Part3 Schools-Charts'!#REF!</definedName>
    <definedName name="totalb1">#REF!</definedName>
    <definedName name="totalf" localSheetId="9">'Part3 Schools'!#REF!</definedName>
    <definedName name="totalf" localSheetId="10">'Part3 Schools-Charts'!#REF!</definedName>
    <definedName name="totalf">#REF!</definedName>
    <definedName name="totalf1" localSheetId="7">'[4]PART2'!#REF!</definedName>
    <definedName name="totalf1" localSheetId="8">'[4]PART2'!#REF!</definedName>
    <definedName name="totalf1" localSheetId="9">'Part3 Schools'!#REF!</definedName>
    <definedName name="totalf1" localSheetId="10">'Part3 Schools-Charts'!#REF!</definedName>
    <definedName name="totalf1">#REF!</definedName>
    <definedName name="totalg" localSheetId="2">'GRADRESP'!$B$9</definedName>
    <definedName name="totalg" localSheetId="3">'GRADRESP-schools'!#REF!</definedName>
    <definedName name="totalg" localSheetId="7">'[4]PART2'!#REF!</definedName>
    <definedName name="totalg" localSheetId="8">'[4]PART2'!#REF!</definedName>
    <definedName name="totalg" localSheetId="9">'Part3 Schools'!#REF!</definedName>
    <definedName name="totalg" localSheetId="10">'Part3 Schools-Charts'!#REF!</definedName>
    <definedName name="totalg">'Tie Out'!$B$19</definedName>
    <definedName name="totalm" localSheetId="9">'Part3 Schools'!#REF!</definedName>
    <definedName name="totalm" localSheetId="10">'Part3 Schools-Charts'!#REF!</definedName>
    <definedName name="totalm">#REF!</definedName>
    <definedName name="totalm1" localSheetId="9">'Part3 Schools'!#REF!</definedName>
    <definedName name="totalm1" localSheetId="10">'Part3 Schools-Charts'!#REF!</definedName>
    <definedName name="totalm1">#REF!</definedName>
    <definedName name="totalo" localSheetId="9">'Part3 Schools'!#REF!</definedName>
    <definedName name="totalo" localSheetId="10">'Part3 Schools-Charts'!#REF!</definedName>
    <definedName name="totalo">#REF!</definedName>
    <definedName name="totalo1" localSheetId="7">'[4]PART2'!#REF!</definedName>
    <definedName name="totalo1" localSheetId="8">'[4]PART2'!#REF!</definedName>
    <definedName name="totalo1" localSheetId="9">'Part3 Schools'!#REF!</definedName>
    <definedName name="totalo1" localSheetId="10">'Part3 Schools-Charts'!#REF!</definedName>
    <definedName name="totalo1">#REF!</definedName>
    <definedName name="totalr" localSheetId="2">'GRADRESP'!$F$9</definedName>
    <definedName name="totalr" localSheetId="3">'GRADRESP-schools'!#REF!</definedName>
    <definedName name="totalr">'Tie Out'!$E$19</definedName>
    <definedName name="totalw" localSheetId="9">'Part3 Schools'!#REF!</definedName>
    <definedName name="totalw" localSheetId="10">'Part3 Schools-Charts'!#REF!</definedName>
    <definedName name="totalw">#REF!</definedName>
    <definedName name="totalw1" localSheetId="9">'Part3 Schools'!#REF!</definedName>
    <definedName name="totalw1" localSheetId="10">'Part3 Schools-Charts'!#REF!</definedName>
    <definedName name="totalw1">#REF!</definedName>
    <definedName name="TRFall" localSheetId="3">'GRADRESP-schools'!#REF!</definedName>
    <definedName name="TRFall">'GRADRESP'!$B$40</definedName>
    <definedName name="TRFres" localSheetId="3">'GRADRESP-schools'!#REF!</definedName>
    <definedName name="TRFres">'GRADRESP'!$F$40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<sst xmlns="http://schemas.openxmlformats.org/spreadsheetml/2006/main" count="1592" uniqueCount="458">
  <si>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</si>
  <si>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</si>
  <si>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</si>
  <si>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</si>
  <si>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</si>
  <si>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</si>
  <si>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</si>
  <si>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</si>
  <si>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</si>
  <si>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</si>
  <si>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</si>
  <si>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</si>
  <si>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</si>
  <si>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</si>
  <si>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</si>
  <si>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</si>
  <si>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</si>
  <si>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</si>
  <si>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</si>
  <si>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</si>
  <si>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</si>
  <si>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</si>
  <si>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</si>
  <si>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</si>
  <si>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</si>
  <si>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</si>
  <si>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</si>
  <si>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</si>
  <si>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</si>
  <si>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</si>
  <si>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</si>
  <si>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</si>
  <si>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</si>
  <si>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</si>
  <si>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</si>
  <si>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</si>
  <si>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</si>
  <si>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</si>
  <si>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</si>
  <si>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</si>
  <si>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</si>
  <si>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</si>
  <si>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</si>
  <si>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</si>
  <si>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</si>
  <si>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</si>
  <si>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</si>
  <si>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</si>
  <si>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</si>
  <si>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</si>
  <si>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</si>
  <si>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</si>
  <si>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</si>
  <si>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</si>
  <si>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Graduating GPA (4 point scale)</t>
  </si>
  <si>
    <t>Mean =</t>
  </si>
  <si>
    <t>Std Dev =</t>
  </si>
  <si>
    <t>Maximum =</t>
  </si>
  <si>
    <t>Minimum =</t>
  </si>
  <si>
    <t>N =</t>
  </si>
  <si>
    <t>School Detail</t>
  </si>
  <si>
    <t>Bus</t>
  </si>
  <si>
    <t>Educ</t>
  </si>
  <si>
    <t>Engr</t>
  </si>
  <si>
    <t>Nursing</t>
  </si>
  <si>
    <t>Other</t>
  </si>
  <si>
    <t>Age at Graduation         range</t>
  </si>
  <si>
    <t xml:space="preserve">                                      median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</si>
  <si>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</si>
  <si>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</si>
  <si>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</si>
  <si>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</si>
  <si>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Profile</t>
  </si>
  <si>
    <t>Black, Non-Hispanic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</si>
  <si>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</si>
  <si>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</si>
  <si>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</si>
  <si>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</si>
  <si>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</si>
  <si>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</si>
  <si>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</si>
  <si>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</si>
  <si>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</si>
  <si>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</si>
  <si>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</si>
  <si>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Southern Illinois University Edwardsville</t>
  </si>
  <si>
    <t>Degree From College of Arts and Sciences</t>
  </si>
  <si>
    <t xml:space="preserve">  10 Years</t>
  </si>
  <si>
    <t xml:space="preserve">  11 Years or More</t>
  </si>
  <si>
    <t>CAS</t>
  </si>
  <si>
    <t>All Graduates</t>
  </si>
  <si>
    <r>
      <t>Profile</t>
    </r>
    <r>
      <rPr>
        <b/>
        <sz val="10"/>
        <rFont val="Arial"/>
        <family val="2"/>
      </rPr>
      <t>, con't.</t>
    </r>
  </si>
  <si>
    <t>Note:  Just copy in from the gradresp-schools sheet.</t>
  </si>
  <si>
    <t>*  Includes deceased alumni, foreign addresses and known bad addresses.</t>
  </si>
  <si>
    <t xml:space="preserve"> 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</si>
  <si>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</si>
  <si>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</si>
  <si>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</si>
  <si>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</si>
  <si>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</si>
  <si>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t>Missing</t>
  </si>
  <si>
    <t>Survey of 2003 Baccalaureate Graduates -- One Year Out</t>
  </si>
  <si>
    <t>2003 Baccalaureate Degrees</t>
  </si>
  <si>
    <t>2003 Baccalaureate Graduates</t>
  </si>
  <si>
    <t>Graduated Spring 2003</t>
  </si>
  <si>
    <t>Graduated Summer 2003</t>
  </si>
  <si>
    <t>Graduated Fall 2003</t>
  </si>
  <si>
    <t>2003 Baccalaureate Recipients</t>
  </si>
  <si>
    <t>20 to 59</t>
  </si>
  <si>
    <t>4/18/2005</t>
  </si>
  <si>
    <t>21 to 57</t>
  </si>
  <si>
    <t>21 to 56</t>
  </si>
  <si>
    <t>21 to 51</t>
  </si>
  <si>
    <t>21 to 49</t>
  </si>
  <si>
    <t>22 to 51</t>
  </si>
  <si>
    <t xml:space="preserve">Southern Illinois University Edwardsville   </t>
  </si>
  <si>
    <t xml:space="preserve">Survey of 2003 Baccalaureate Graduates -- One Year Out   </t>
  </si>
  <si>
    <t xml:space="preserve">Survey Responses  --  Part I   </t>
  </si>
  <si>
    <t>Employment Questions</t>
  </si>
  <si>
    <t>Number of Survey Respondents *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</si>
  <si>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</si>
  <si>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</si>
  <si>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</si>
  <si>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</si>
  <si>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</si>
  <si>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</si>
  <si>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</si>
  <si>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</si>
  <si>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</si>
  <si>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</si>
  <si>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</si>
  <si>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</si>
  <si>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</si>
  <si>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</si>
  <si>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</si>
  <si>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</si>
  <si>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</si>
  <si>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</si>
  <si>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</si>
  <si>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</si>
  <si>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</si>
  <si>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</si>
  <si>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</si>
  <si>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</si>
  <si>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</si>
  <si>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</si>
  <si>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</si>
  <si>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</si>
  <si>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</si>
  <si>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</si>
  <si>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</si>
  <si>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</si>
  <si>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</si>
  <si>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</si>
  <si>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</si>
  <si>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</si>
  <si>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</si>
  <si>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</si>
  <si>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</si>
  <si>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</si>
  <si>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</si>
  <si>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</si>
  <si>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</si>
  <si>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</si>
  <si>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School Detail, con't.</t>
  </si>
  <si>
    <t>Annual Earned Income in Current Job Before Taxes</t>
  </si>
  <si>
    <t xml:space="preserve">    Employed Full-Time </t>
  </si>
  <si>
    <t xml:space="preserve">        Less Than $15,000</t>
  </si>
  <si>
    <t>`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</si>
  <si>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</si>
  <si>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</si>
  <si>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</si>
  <si>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</si>
  <si>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</si>
  <si>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</si>
  <si>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</si>
  <si>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 xml:space="preserve">    Employed Part-Time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</si>
  <si>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</si>
  <si>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</si>
  <si>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</si>
  <si>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</si>
  <si>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</si>
  <si>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</si>
  <si>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Bachelor's Degree Preparation for Job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</si>
  <si>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</si>
  <si>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</si>
  <si>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</si>
  <si>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</si>
  <si>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</si>
  <si>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</si>
  <si>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</si>
  <si>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</si>
  <si>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</si>
  <si>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</si>
  <si>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</si>
  <si>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</si>
  <si>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</si>
  <si>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</si>
  <si>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</si>
  <si>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</si>
  <si>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</si>
  <si>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</si>
  <si>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</si>
  <si>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</si>
  <si>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</si>
  <si>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</si>
  <si>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</si>
  <si>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</si>
  <si>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</si>
  <si>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</si>
  <si>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</si>
  <si>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</si>
  <si>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</si>
  <si>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>continued</t>
  </si>
  <si>
    <t>9a.</t>
  </si>
  <si>
    <t>continuation of Primary Occupation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</si>
  <si>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</si>
  <si>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</si>
  <si>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</si>
  <si>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</si>
  <si>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</si>
  <si>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</si>
  <si>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</si>
  <si>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</si>
  <si>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</si>
  <si>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</si>
  <si>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</si>
  <si>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</si>
  <si>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</si>
  <si>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</si>
  <si>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</si>
  <si>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</si>
  <si>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</si>
  <si>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</si>
  <si>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</si>
  <si>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</si>
  <si>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</si>
  <si>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</si>
  <si>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</si>
  <si>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</si>
  <si>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</si>
  <si>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</si>
  <si>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</si>
  <si>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</si>
  <si>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</si>
  <si>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</si>
  <si>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</si>
  <si>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</si>
  <si>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</si>
  <si>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</si>
  <si>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</si>
  <si>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</si>
  <si>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</si>
  <si>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</si>
  <si>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</si>
  <si>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2003 Baccalaureate Graduates One Year Out</t>
  </si>
  <si>
    <t>Number of Survey Respondents</t>
  </si>
  <si>
    <t>Employment</t>
  </si>
  <si>
    <t>2.</t>
  </si>
  <si>
    <t>7.</t>
  </si>
  <si>
    <r>
      <t>Employment,</t>
    </r>
    <r>
      <rPr>
        <b/>
        <sz val="14"/>
        <rFont val="Helvetica"/>
        <family val="2"/>
      </rPr>
      <t xml:space="preserve"> con't.</t>
    </r>
  </si>
  <si>
    <t>NA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</si>
  <si>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</si>
  <si>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</si>
  <si>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</si>
  <si>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</si>
  <si>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</si>
  <si>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</si>
  <si>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</si>
  <si>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</si>
  <si>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</si>
  <si>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</si>
  <si>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</si>
  <si>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</si>
  <si>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</si>
  <si>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</si>
  <si>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</si>
  <si>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</si>
  <si>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</si>
  <si>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</si>
  <si>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</si>
  <si>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</si>
  <si>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</si>
  <si>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</si>
  <si>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</si>
  <si>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</si>
  <si>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</si>
  <si>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</si>
  <si>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</si>
  <si>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</si>
  <si>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</si>
  <si>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6/27/2005</t>
  </si>
  <si>
    <t>Additional Education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</si>
  <si>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</si>
  <si>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</si>
  <si>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</si>
  <si>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</si>
  <si>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</si>
  <si>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</si>
  <si>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</si>
  <si>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</si>
  <si>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</si>
  <si>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</si>
  <si>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</si>
  <si>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</si>
  <si>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</si>
  <si>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</si>
  <si>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</si>
  <si>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</si>
  <si>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</si>
  <si>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</si>
  <si>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</si>
  <si>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</si>
  <si>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</si>
  <si>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Satisfaction</t>
  </si>
  <si>
    <t>29.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</si>
  <si>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</si>
  <si>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</si>
  <si>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</si>
  <si>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</si>
  <si>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</si>
  <si>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</si>
  <si>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</si>
  <si>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</si>
  <si>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</si>
  <si>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</si>
  <si>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</si>
  <si>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</si>
  <si>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</si>
  <si>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</si>
  <si>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</si>
  <si>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</si>
  <si>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</si>
  <si>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</si>
  <si>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</si>
  <si>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</si>
  <si>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</si>
  <si>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</si>
  <si>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</si>
  <si>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</si>
  <si>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</si>
  <si>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</si>
  <si>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</si>
  <si>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</si>
  <si>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</si>
  <si>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</si>
  <si>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Survey Responses  --  Part V</t>
  </si>
  <si>
    <t>Program Quality Questions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</si>
  <si>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</si>
  <si>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</si>
  <si>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</si>
  <si>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</si>
  <si>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</si>
  <si>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</si>
  <si>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</si>
  <si>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</si>
  <si>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</si>
  <si>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</si>
  <si>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</si>
  <si>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</si>
  <si>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</si>
  <si>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</si>
  <si>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</si>
  <si>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</si>
  <si>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</si>
  <si>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Data Entry Area</t>
  </si>
  <si>
    <t>Survey Responses  --  Part VI</t>
  </si>
  <si>
    <t>Educational Effectiveness Questions</t>
  </si>
  <si>
    <t>Check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</si>
  <si>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</si>
  <si>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</si>
  <si>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</si>
  <si>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</si>
  <si>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</si>
  <si>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</si>
  <si>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</si>
  <si>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</si>
  <si>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</si>
  <si>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</si>
  <si>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</si>
  <si>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</si>
  <si>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</si>
  <si>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</si>
  <si>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</si>
  <si>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</si>
  <si>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</si>
  <si>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</si>
  <si>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</si>
  <si>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</si>
  <si>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</si>
  <si>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</si>
  <si>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</si>
  <si>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</si>
  <si>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</si>
  <si>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</si>
  <si>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</si>
  <si>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</si>
  <si>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</si>
  <si>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</si>
  <si>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</si>
  <si>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</si>
  <si>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</si>
  <si>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</si>
  <si>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</si>
  <si>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</si>
  <si>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</si>
  <si>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</si>
  <si>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</si>
  <si>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</si>
  <si>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</si>
  <si>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</si>
  <si>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</si>
  <si>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</si>
  <si>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</si>
  <si>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</si>
  <si>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</si>
  <si>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</si>
  <si>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</si>
  <si>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</si>
  <si>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</si>
  <si>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</si>
  <si>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</si>
  <si>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</si>
  <si>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</si>
  <si>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</si>
  <si>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</si>
  <si>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</si>
  <si>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</si>
  <si>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</si>
  <si>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</si>
  <si>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</si>
  <si>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6/28/2005</t>
  </si>
  <si>
    <t>Helpfulness of University Experiences in:</t>
  </si>
  <si>
    <t xml:space="preserve">             Very to Extremely Helpful</t>
  </si>
  <si>
    <t xml:space="preserve">          Slightly to Moderately Helpful</t>
  </si>
  <si>
    <t xml:space="preserve">    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</si>
  <si>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</si>
  <si>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</si>
  <si>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</si>
  <si>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</si>
  <si>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6/28/2004</t>
  </si>
  <si>
    <t>Listing of Spreadsheets in this Workbook.</t>
  </si>
  <si>
    <t>Tie Out</t>
  </si>
  <si>
    <t>GradResp</t>
  </si>
  <si>
    <t>GradResp-Charts</t>
  </si>
  <si>
    <t>Chart of Respondents</t>
  </si>
  <si>
    <t>Part1-Charts</t>
  </si>
  <si>
    <t>Employment Questions Charts</t>
  </si>
  <si>
    <t>Part2-Charts</t>
  </si>
  <si>
    <t>Education Questions and Charts</t>
  </si>
  <si>
    <t>Part3-Charts</t>
  </si>
  <si>
    <t>Satisfaction Questions Charts</t>
  </si>
  <si>
    <t>Part6-Charts</t>
  </si>
  <si>
    <t>Part1</t>
  </si>
  <si>
    <t>Part3</t>
  </si>
  <si>
    <t>Part4</t>
  </si>
  <si>
    <t>Part5</t>
  </si>
  <si>
    <t>Part6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</si>
</sst>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</numFmts>
  <fonts count="6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"/>
      <family val="0"/>
    </font>
    <font>
      <sz val="10"/>
      <name val="Helv"/>
      <family val="0"/>
    </font>
    <font>
      <b/>
      <sz val="10"/>
      <color indexed="18"/>
      <name val="Helvetica"/>
      <family val="0"/>
    </font>
    <font>
      <u val="single"/>
      <sz val="10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15"/>
      <name val="Arial"/>
      <family val="0"/>
    </font>
    <font>
      <sz val="12"/>
      <name val="Arial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b/>
      <sz val="11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b/>
      <sz val="10"/>
      <color indexed="9"/>
      <name val="Arial"/>
      <family val="2"/>
    </font>
    <font>
      <sz val="10"/>
      <color indexed="9"/>
      <name val="Helvetica"/>
      <family val="0"/>
    </font>
    <font>
      <sz val="8"/>
      <color indexed="9"/>
      <name val="Helvetica"/>
      <family val="2"/>
    </font>
    <font>
      <sz val="12"/>
      <name val="Helv"/>
      <family val="0"/>
    </font>
    <font>
      <b/>
      <i/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color indexed="9"/>
      <name val="Arial"/>
      <family val="2"/>
    </font>
    <font>
      <b/>
      <sz val="16.75"/>
      <name val="Arial"/>
      <family val="2"/>
    </font>
    <font>
      <sz val="11.25"/>
      <name val="Arial"/>
      <family val="2"/>
    </font>
    <font>
      <b/>
      <sz val="17"/>
      <name val="Arial"/>
      <family val="2"/>
    </font>
    <font>
      <sz val="10.25"/>
      <name val="Arial"/>
      <family val="2"/>
    </font>
    <font>
      <sz val="12"/>
      <name val="Helvetica"/>
      <family val="2"/>
    </font>
    <font>
      <b/>
      <sz val="8"/>
      <name val="Helvetic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horizontal="right"/>
      <protection locked="0"/>
    </xf>
    <xf numFmtId="0" fontId="7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0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24" applyFont="1">
      <alignment/>
    </xf>
    <xf numFmtId="0" fontId="12" fillId="0" borderId="0" xfId="24" applyFont="1" applyAlignment="1">
      <alignment vertical="top"/>
    </xf>
    <xf numFmtId="0" fontId="13" fillId="0" borderId="0" xfId="24" applyFont="1" applyProtection="1">
      <alignment/>
      <protection locked="0"/>
    </xf>
    <xf numFmtId="0" fontId="11" fillId="0" borderId="0" xfId="24" applyNumberFormat="1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14" fillId="0" borderId="0" xfId="24" applyNumberFormat="1" applyFont="1" applyProtection="1">
      <alignment/>
      <protection locked="0"/>
    </xf>
    <xf numFmtId="0" fontId="12" fillId="0" borderId="0" xfId="24" applyFont="1">
      <alignment/>
    </xf>
    <xf numFmtId="0" fontId="12" fillId="0" borderId="1" xfId="24" applyFont="1" applyBorder="1">
      <alignment/>
    </xf>
    <xf numFmtId="0" fontId="12" fillId="0" borderId="2" xfId="24" applyFont="1" applyBorder="1">
      <alignment/>
    </xf>
    <xf numFmtId="0" fontId="12" fillId="0" borderId="3" xfId="24" applyFont="1" applyBorder="1">
      <alignment/>
    </xf>
    <xf numFmtId="0" fontId="12" fillId="0" borderId="0" xfId="24" applyFont="1" applyBorder="1">
      <alignment/>
    </xf>
    <xf numFmtId="0" fontId="12" fillId="0" borderId="0" xfId="24" applyNumberFormat="1" applyFont="1" applyBorder="1" applyAlignment="1" applyProtection="1">
      <alignment horizontal="left"/>
      <protection locked="0"/>
    </xf>
    <xf numFmtId="0" fontId="12" fillId="0" borderId="4" xfId="24" applyFont="1" applyBorder="1">
      <alignment/>
    </xf>
    <xf numFmtId="0" fontId="12" fillId="0" borderId="5" xfId="24" applyNumberFormat="1" applyFont="1" applyBorder="1" applyProtection="1">
      <alignment/>
      <protection locked="0"/>
    </xf>
    <xf numFmtId="0" fontId="12" fillId="0" borderId="6" xfId="24" applyNumberFormat="1" applyFont="1" applyBorder="1" applyProtection="1">
      <alignment/>
      <protection locked="0"/>
    </xf>
    <xf numFmtId="0" fontId="12" fillId="0" borderId="0" xfId="24" applyNumberFormat="1" applyFont="1" applyBorder="1" applyProtection="1">
      <alignment/>
      <protection locked="0"/>
    </xf>
    <xf numFmtId="3" fontId="12" fillId="0" borderId="7" xfId="24" applyNumberFormat="1" applyFont="1" applyBorder="1" applyProtection="1">
      <alignment/>
      <protection locked="0"/>
    </xf>
    <xf numFmtId="0" fontId="12" fillId="0" borderId="1" xfId="24" applyNumberFormat="1" applyFont="1" applyBorder="1" applyProtection="1">
      <alignment/>
      <protection locked="0"/>
    </xf>
    <xf numFmtId="3" fontId="12" fillId="0" borderId="3" xfId="24" applyNumberFormat="1" applyFont="1" applyBorder="1" applyProtection="1">
      <alignment/>
      <protection locked="0"/>
    </xf>
    <xf numFmtId="3" fontId="12" fillId="0" borderId="0" xfId="24" applyNumberFormat="1" applyFont="1" applyBorder="1" applyProtection="1">
      <alignment/>
      <protection locked="0"/>
    </xf>
    <xf numFmtId="0" fontId="12" fillId="0" borderId="8" xfId="24" applyNumberFormat="1" applyFont="1" applyBorder="1" applyAlignment="1" applyProtection="1">
      <alignment horizontal="left"/>
      <protection locked="0"/>
    </xf>
    <xf numFmtId="0" fontId="12" fillId="0" borderId="9" xfId="24" applyFont="1" applyBorder="1">
      <alignment/>
    </xf>
    <xf numFmtId="0" fontId="12" fillId="0" borderId="8" xfId="24" applyNumberFormat="1" applyFont="1" applyBorder="1" applyAlignment="1" applyProtection="1">
      <alignment horizontal="right"/>
      <protection locked="0"/>
    </xf>
    <xf numFmtId="174" fontId="12" fillId="0" borderId="4" xfId="24" applyNumberFormat="1" applyFont="1" applyBorder="1" applyAlignment="1">
      <alignment horizontal="right"/>
    </xf>
    <xf numFmtId="3" fontId="12" fillId="0" borderId="10" xfId="24" applyNumberFormat="1" applyFont="1" applyBorder="1" applyProtection="1">
      <alignment/>
      <protection locked="0"/>
    </xf>
    <xf numFmtId="3" fontId="12" fillId="0" borderId="6" xfId="24" applyNumberFormat="1" applyFont="1" applyBorder="1" applyProtection="1">
      <alignment/>
      <protection locked="0"/>
    </xf>
    <xf numFmtId="0" fontId="12" fillId="0" borderId="8" xfId="24" applyFont="1" applyBorder="1">
      <alignment/>
    </xf>
    <xf numFmtId="3" fontId="12" fillId="0" borderId="8" xfId="24" applyNumberFormat="1" applyFont="1" applyBorder="1" applyAlignment="1" applyProtection="1">
      <alignment horizontal="right"/>
      <protection locked="0"/>
    </xf>
    <xf numFmtId="174" fontId="12" fillId="0" borderId="4" xfId="24" applyNumberFormat="1" applyFont="1" applyBorder="1" applyAlignment="1" applyProtection="1">
      <alignment horizontal="right"/>
      <protection locked="0"/>
    </xf>
    <xf numFmtId="3" fontId="12" fillId="0" borderId="4" xfId="24" applyNumberFormat="1" applyFont="1" applyBorder="1" applyProtection="1">
      <alignment/>
      <protection locked="0"/>
    </xf>
    <xf numFmtId="3" fontId="12" fillId="0" borderId="5" xfId="24" applyNumberFormat="1" applyFont="1" applyBorder="1" applyProtection="1">
      <alignment/>
      <protection locked="0"/>
    </xf>
    <xf numFmtId="0" fontId="15" fillId="0" borderId="0" xfId="24" applyFont="1">
      <alignment/>
    </xf>
    <xf numFmtId="173" fontId="11" fillId="0" borderId="0" xfId="24" applyNumberFormat="1" applyFont="1" applyProtection="1">
      <alignment/>
      <protection locked="0"/>
    </xf>
    <xf numFmtId="0" fontId="15" fillId="0" borderId="0" xfId="24" applyFont="1" applyAlignment="1">
      <alignment horizontal="left"/>
    </xf>
    <xf numFmtId="0" fontId="12" fillId="0" borderId="8" xfId="24" applyFont="1" applyBorder="1" applyAlignment="1">
      <alignment horizontal="right"/>
    </xf>
    <xf numFmtId="0" fontId="15" fillId="0" borderId="0" xfId="24" applyFont="1" applyAlignment="1">
      <alignment horizontal="center"/>
    </xf>
    <xf numFmtId="0" fontId="12" fillId="0" borderId="5" xfId="24" applyFont="1" applyBorder="1">
      <alignment/>
    </xf>
    <xf numFmtId="0" fontId="12" fillId="0" borderId="8" xfId="24" applyNumberFormat="1" applyFont="1" applyBorder="1" applyProtection="1">
      <alignment/>
      <protection locked="0"/>
    </xf>
    <xf numFmtId="0" fontId="12" fillId="0" borderId="4" xfId="24" applyNumberFormat="1" applyFont="1" applyBorder="1" applyProtection="1">
      <alignment/>
      <protection locked="0"/>
    </xf>
    <xf numFmtId="10" fontId="12" fillId="0" borderId="9" xfId="24" applyNumberFormat="1" applyFont="1" applyBorder="1" applyProtection="1">
      <alignment/>
      <protection locked="0"/>
    </xf>
    <xf numFmtId="10" fontId="12" fillId="0" borderId="0" xfId="24" applyNumberFormat="1" applyFont="1" applyBorder="1" applyProtection="1">
      <alignment/>
      <protection locked="0"/>
    </xf>
    <xf numFmtId="0" fontId="12" fillId="0" borderId="10" xfId="24" applyNumberFormat="1" applyFont="1" applyBorder="1" applyProtection="1">
      <alignment/>
      <protection locked="0"/>
    </xf>
    <xf numFmtId="10" fontId="12" fillId="0" borderId="6" xfId="24" applyNumberFormat="1" applyFont="1" applyBorder="1" applyProtection="1">
      <alignment/>
      <protection locked="0"/>
    </xf>
    <xf numFmtId="3" fontId="11" fillId="0" borderId="0" xfId="24" applyNumberFormat="1" applyFont="1" applyAlignment="1" applyProtection="1">
      <alignment horizontal="right"/>
      <protection locked="0"/>
    </xf>
    <xf numFmtId="3" fontId="11" fillId="0" borderId="0" xfId="24" applyNumberFormat="1" applyFont="1" applyProtection="1">
      <alignment/>
      <protection locked="0"/>
    </xf>
    <xf numFmtId="172" fontId="11" fillId="0" borderId="0" xfId="24" applyNumberFormat="1" applyFont="1" applyProtection="1">
      <alignment/>
      <protection locked="0"/>
    </xf>
    <xf numFmtId="0" fontId="13" fillId="0" borderId="0" xfId="25" applyFont="1" applyProtection="1">
      <alignment/>
      <protection locked="0"/>
    </xf>
    <xf numFmtId="0" fontId="11" fillId="0" borderId="0" xfId="25" applyNumberFormat="1" applyFont="1" applyProtection="1">
      <alignment/>
      <protection locked="0"/>
    </xf>
    <xf numFmtId="0" fontId="12" fillId="0" borderId="0" xfId="25" applyFont="1" applyAlignment="1">
      <alignment horizontal="right"/>
    </xf>
    <xf numFmtId="0" fontId="11" fillId="0" borderId="0" xfId="25" applyFont="1">
      <alignment/>
    </xf>
    <xf numFmtId="0" fontId="13" fillId="0" borderId="0" xfId="25" applyNumberFormat="1" applyFont="1" applyProtection="1">
      <alignment/>
      <protection locked="0"/>
    </xf>
    <xf numFmtId="0" fontId="14" fillId="0" borderId="0" xfId="25" applyNumberFormat="1" applyFont="1" applyProtection="1">
      <alignment/>
      <protection locked="0"/>
    </xf>
    <xf numFmtId="0" fontId="11" fillId="0" borderId="1" xfId="25" applyNumberFormat="1" applyFont="1" applyBorder="1" applyProtection="1">
      <alignment/>
      <protection locked="0"/>
    </xf>
    <xf numFmtId="0" fontId="11" fillId="0" borderId="2" xfId="25" applyNumberFormat="1" applyFont="1" applyBorder="1" applyProtection="1">
      <alignment/>
      <protection locked="0"/>
    </xf>
    <xf numFmtId="0" fontId="11" fillId="0" borderId="3" xfId="25" applyNumberFormat="1" applyFont="1" applyBorder="1" applyProtection="1">
      <alignment/>
      <protection locked="0"/>
    </xf>
    <xf numFmtId="0" fontId="11" fillId="0" borderId="1" xfId="25" applyFont="1" applyBorder="1">
      <alignment/>
    </xf>
    <xf numFmtId="0" fontId="11" fillId="0" borderId="2" xfId="25" applyNumberFormat="1" applyFont="1" applyBorder="1" applyAlignment="1" applyProtection="1">
      <alignment horizontal="centerContinuous"/>
      <protection locked="0"/>
    </xf>
    <xf numFmtId="0" fontId="11" fillId="0" borderId="3" xfId="25" applyFont="1" applyBorder="1" applyAlignment="1">
      <alignment horizontal="centerContinuous"/>
    </xf>
    <xf numFmtId="1" fontId="11" fillId="0" borderId="0" xfId="25" applyNumberFormat="1" applyFont="1">
      <alignment/>
    </xf>
    <xf numFmtId="0" fontId="11" fillId="0" borderId="5" xfId="25" applyNumberFormat="1" applyFont="1" applyBorder="1" applyProtection="1">
      <alignment/>
      <protection locked="0"/>
    </xf>
    <xf numFmtId="0" fontId="11" fillId="0" borderId="11" xfId="25" applyNumberFormat="1" applyFont="1" applyBorder="1" applyProtection="1">
      <alignment/>
      <protection locked="0"/>
    </xf>
    <xf numFmtId="0" fontId="11" fillId="0" borderId="6" xfId="25" applyNumberFormat="1" applyFont="1" applyBorder="1" applyProtection="1">
      <alignment/>
      <protection locked="0"/>
    </xf>
    <xf numFmtId="0" fontId="11" fillId="0" borderId="5" xfId="25" applyFont="1" applyBorder="1">
      <alignment/>
    </xf>
    <xf numFmtId="0" fontId="11" fillId="0" borderId="11" xfId="25" applyNumberFormat="1" applyFont="1" applyBorder="1" applyAlignment="1" applyProtection="1">
      <alignment horizontal="centerContinuous"/>
      <protection locked="0"/>
    </xf>
    <xf numFmtId="0" fontId="11" fillId="0" borderId="6" xfId="25" applyFont="1" applyBorder="1" applyAlignment="1">
      <alignment horizontal="centerContinuous"/>
    </xf>
    <xf numFmtId="0" fontId="11" fillId="0" borderId="5" xfId="25" applyNumberFormat="1" applyFont="1" applyBorder="1" applyAlignment="1" applyProtection="1">
      <alignment horizontal="right"/>
      <protection locked="0"/>
    </xf>
    <xf numFmtId="0" fontId="11" fillId="0" borderId="11" xfId="25" applyNumberFormat="1" applyFont="1" applyBorder="1" applyAlignment="1" applyProtection="1">
      <alignment horizontal="right"/>
      <protection locked="0"/>
    </xf>
    <xf numFmtId="0" fontId="11" fillId="0" borderId="6" xfId="25" applyFont="1" applyBorder="1">
      <alignment/>
    </xf>
    <xf numFmtId="0" fontId="16" fillId="0" borderId="12" xfId="25" applyNumberFormat="1" applyFont="1" applyBorder="1" applyProtection="1">
      <alignment/>
      <protection locked="0"/>
    </xf>
    <xf numFmtId="173" fontId="11" fillId="0" borderId="11" xfId="25" applyNumberFormat="1" applyFont="1" applyBorder="1" applyProtection="1">
      <alignment/>
      <protection locked="0"/>
    </xf>
    <xf numFmtId="0" fontId="11" fillId="0" borderId="4" xfId="25" applyNumberFormat="1" applyFont="1" applyBorder="1" applyProtection="1">
      <alignment/>
      <protection locked="0"/>
    </xf>
    <xf numFmtId="173" fontId="11" fillId="0" borderId="0" xfId="25" applyNumberFormat="1" applyFont="1" applyProtection="1">
      <alignment/>
      <protection locked="0"/>
    </xf>
    <xf numFmtId="0" fontId="11" fillId="0" borderId="4" xfId="25" applyFont="1" applyBorder="1">
      <alignment/>
    </xf>
    <xf numFmtId="0" fontId="11" fillId="0" borderId="9" xfId="25" applyFont="1" applyBorder="1">
      <alignment/>
    </xf>
    <xf numFmtId="173" fontId="11" fillId="0" borderId="0" xfId="25" applyNumberFormat="1" applyFont="1">
      <alignment/>
    </xf>
    <xf numFmtId="173" fontId="15" fillId="0" borderId="0" xfId="25" applyNumberFormat="1" applyFont="1" applyProtection="1">
      <alignment/>
      <protection locked="0"/>
    </xf>
    <xf numFmtId="1" fontId="11" fillId="0" borderId="11" xfId="25" applyNumberFormat="1" applyFont="1" applyBorder="1" applyProtection="1">
      <alignment/>
      <protection locked="0"/>
    </xf>
    <xf numFmtId="0" fontId="11" fillId="0" borderId="4" xfId="25" applyNumberFormat="1" applyFont="1" applyBorder="1" applyAlignment="1" applyProtection="1">
      <alignment horizontal="right"/>
      <protection locked="0"/>
    </xf>
    <xf numFmtId="173" fontId="11" fillId="0" borderId="0" xfId="25" applyNumberFormat="1" applyFont="1" applyBorder="1" applyProtection="1">
      <alignment/>
      <protection locked="0"/>
    </xf>
    <xf numFmtId="0" fontId="11" fillId="0" borderId="2" xfId="25" applyNumberFormat="1" applyFont="1" applyBorder="1" applyAlignment="1" applyProtection="1">
      <alignment horizontal="right"/>
      <protection locked="0"/>
    </xf>
    <xf numFmtId="173" fontId="11" fillId="0" borderId="3" xfId="25" applyNumberFormat="1" applyFont="1" applyBorder="1" applyProtection="1">
      <alignment/>
      <protection locked="0"/>
    </xf>
    <xf numFmtId="173" fontId="11" fillId="0" borderId="6" xfId="25" applyNumberFormat="1" applyFont="1" applyBorder="1" applyProtection="1">
      <alignment/>
      <protection locked="0"/>
    </xf>
    <xf numFmtId="1" fontId="12" fillId="0" borderId="0" xfId="0" applyNumberFormat="1" applyFont="1" applyAlignment="1">
      <alignment/>
    </xf>
    <xf numFmtId="0" fontId="11" fillId="0" borderId="8" xfId="25" applyNumberFormat="1" applyFont="1" applyBorder="1" applyProtection="1">
      <alignment/>
      <protection locked="0"/>
    </xf>
    <xf numFmtId="173" fontId="11" fillId="0" borderId="9" xfId="25" applyNumberFormat="1" applyFont="1" applyBorder="1" applyProtection="1">
      <alignment/>
      <protection locked="0"/>
    </xf>
    <xf numFmtId="0" fontId="11" fillId="0" borderId="10" xfId="25" applyNumberFormat="1" applyFont="1" applyBorder="1" applyProtection="1">
      <alignment/>
      <protection locked="0"/>
    </xf>
    <xf numFmtId="0" fontId="11" fillId="0" borderId="11" xfId="25" applyFont="1" applyBorder="1">
      <alignment/>
    </xf>
    <xf numFmtId="0" fontId="11" fillId="0" borderId="7" xfId="25" applyNumberFormat="1" applyFont="1" applyBorder="1" applyProtection="1">
      <alignment/>
      <protection locked="0"/>
    </xf>
    <xf numFmtId="0" fontId="11" fillId="0" borderId="0" xfId="25" applyNumberFormat="1" applyFont="1" applyAlignment="1" applyProtection="1">
      <alignment horizontal="right"/>
      <protection locked="0"/>
    </xf>
    <xf numFmtId="0" fontId="11" fillId="0" borderId="9" xfId="25" applyNumberFormat="1" applyFont="1" applyBorder="1" applyProtection="1">
      <alignment/>
      <protection locked="0"/>
    </xf>
    <xf numFmtId="0" fontId="11" fillId="0" borderId="8" xfId="25" applyFont="1" applyBorder="1">
      <alignment/>
    </xf>
    <xf numFmtId="172" fontId="11" fillId="0" borderId="0" xfId="25" applyNumberFormat="1" applyFont="1" applyProtection="1">
      <alignment/>
      <protection locked="0"/>
    </xf>
    <xf numFmtId="172" fontId="11" fillId="0" borderId="9" xfId="25" applyNumberFormat="1" applyFont="1" applyBorder="1" applyProtection="1">
      <alignment/>
      <protection locked="0"/>
    </xf>
    <xf numFmtId="0" fontId="11" fillId="0" borderId="10" xfId="25" applyFont="1" applyBorder="1">
      <alignment/>
    </xf>
    <xf numFmtId="0" fontId="11" fillId="0" borderId="2" xfId="25" applyFont="1" applyBorder="1">
      <alignment/>
    </xf>
    <xf numFmtId="0" fontId="11" fillId="0" borderId="3" xfId="25" applyFont="1" applyBorder="1">
      <alignment/>
    </xf>
    <xf numFmtId="0" fontId="11" fillId="0" borderId="0" xfId="25" applyFont="1" applyBorder="1">
      <alignment/>
    </xf>
    <xf numFmtId="169" fontId="11" fillId="0" borderId="0" xfId="25" applyNumberFormat="1" applyFont="1" applyAlignment="1" applyProtection="1">
      <alignment horizontal="left"/>
      <protection locked="0"/>
    </xf>
    <xf numFmtId="180" fontId="11" fillId="0" borderId="11" xfId="17" applyNumberFormat="1" applyFont="1" applyBorder="1" applyAlignment="1" applyProtection="1" quotePrefix="1">
      <alignment horizontal="center"/>
      <protection locked="0"/>
    </xf>
    <xf numFmtId="173" fontId="11" fillId="0" borderId="0" xfId="25" applyNumberFormat="1" applyFont="1" applyBorder="1" applyAlignment="1" applyProtection="1" quotePrefix="1">
      <alignment horizontal="center"/>
      <protection locked="0"/>
    </xf>
    <xf numFmtId="0" fontId="2" fillId="0" borderId="0" xfId="0" applyFont="1" applyFill="1" applyAlignment="1">
      <alignment/>
    </xf>
    <xf numFmtId="0" fontId="18" fillId="0" borderId="13" xfId="26" applyFont="1" applyBorder="1" applyAlignment="1">
      <alignment vertical="top"/>
      <protection locked="0"/>
    </xf>
    <xf numFmtId="0" fontId="16" fillId="0" borderId="12" xfId="26" applyFont="1" applyFill="1" applyBorder="1" applyAlignment="1" applyProtection="1">
      <alignment horizontal="center" vertical="top"/>
      <protection locked="0"/>
    </xf>
    <xf numFmtId="0" fontId="16" fillId="0" borderId="14" xfId="26" applyFont="1" applyFill="1" applyBorder="1" applyAlignment="1" applyProtection="1">
      <alignment horizontal="center" vertical="top"/>
      <protection locked="0"/>
    </xf>
    <xf numFmtId="0" fontId="16" fillId="0" borderId="14" xfId="26" applyFont="1" applyBorder="1" applyAlignment="1">
      <alignment horizontal="center" vertical="top"/>
      <protection locked="0"/>
    </xf>
    <xf numFmtId="0" fontId="16" fillId="0" borderId="15" xfId="26" applyFont="1" applyBorder="1" applyAlignment="1">
      <alignment horizontal="center" vertical="top"/>
      <protection locked="0"/>
    </xf>
    <xf numFmtId="0" fontId="16" fillId="0" borderId="11" xfId="26" applyFont="1" applyBorder="1" applyAlignment="1">
      <alignment horizontal="center" vertical="top"/>
      <protection locked="0"/>
    </xf>
    <xf numFmtId="0" fontId="16" fillId="0" borderId="6" xfId="26" applyFont="1" applyBorder="1" applyAlignment="1">
      <alignment horizontal="center" vertical="top"/>
      <protection locked="0"/>
    </xf>
    <xf numFmtId="0" fontId="16" fillId="0" borderId="13" xfId="25" applyNumberFormat="1" applyFont="1" applyBorder="1" applyProtection="1">
      <alignment/>
      <protection locked="0"/>
    </xf>
    <xf numFmtId="0" fontId="11" fillId="0" borderId="12" xfId="26" applyFont="1" applyBorder="1" applyAlignment="1" applyProtection="1">
      <alignment horizontal="center"/>
      <protection locked="0"/>
    </xf>
    <xf numFmtId="0" fontId="11" fillId="0" borderId="14" xfId="26" applyFont="1" applyBorder="1" applyAlignment="1" applyProtection="1">
      <alignment horizontal="center"/>
      <protection locked="0"/>
    </xf>
    <xf numFmtId="0" fontId="11" fillId="0" borderId="15" xfId="26" applyFont="1" applyBorder="1" applyAlignment="1" applyProtection="1">
      <alignment horizontal="center"/>
      <protection locked="0"/>
    </xf>
    <xf numFmtId="0" fontId="11" fillId="0" borderId="14" xfId="26" applyFont="1" applyBorder="1" applyAlignment="1">
      <alignment horizontal="center"/>
      <protection locked="0"/>
    </xf>
    <xf numFmtId="0" fontId="11" fillId="0" borderId="15" xfId="26" applyFont="1" applyBorder="1" applyAlignment="1">
      <alignment horizontal="center"/>
      <protection locked="0"/>
    </xf>
    <xf numFmtId="173" fontId="11" fillId="0" borderId="4" xfId="25" applyNumberFormat="1" applyFont="1" applyBorder="1" applyAlignment="1">
      <alignment horizontal="center"/>
    </xf>
    <xf numFmtId="173" fontId="11" fillId="0" borderId="0" xfId="25" applyNumberFormat="1" applyFont="1" applyBorder="1" applyAlignment="1">
      <alignment horizontal="center"/>
    </xf>
    <xf numFmtId="173" fontId="11" fillId="0" borderId="9" xfId="25" applyNumberFormat="1" applyFont="1" applyBorder="1" applyAlignment="1">
      <alignment horizontal="center"/>
    </xf>
    <xf numFmtId="173" fontId="11" fillId="0" borderId="5" xfId="39" applyNumberFormat="1" applyFont="1" applyBorder="1" applyAlignment="1">
      <alignment horizontal="center"/>
    </xf>
    <xf numFmtId="173" fontId="11" fillId="0" borderId="11" xfId="39" applyNumberFormat="1" applyFont="1" applyBorder="1" applyAlignment="1">
      <alignment horizontal="center"/>
    </xf>
    <xf numFmtId="173" fontId="11" fillId="0" borderId="6" xfId="39" applyNumberFormat="1" applyFont="1" applyBorder="1" applyAlignment="1">
      <alignment horizontal="center"/>
    </xf>
    <xf numFmtId="0" fontId="11" fillId="0" borderId="11" xfId="25" applyFont="1" applyBorder="1" applyAlignment="1">
      <alignment horizontal="center"/>
    </xf>
    <xf numFmtId="173" fontId="11" fillId="0" borderId="4" xfId="39" applyNumberFormat="1" applyFont="1" applyBorder="1" applyAlignment="1">
      <alignment horizontal="center"/>
    </xf>
    <xf numFmtId="173" fontId="11" fillId="0" borderId="0" xfId="39" applyNumberFormat="1" applyFont="1" applyBorder="1" applyAlignment="1">
      <alignment horizontal="center"/>
    </xf>
    <xf numFmtId="173" fontId="11" fillId="0" borderId="9" xfId="39" applyNumberFormat="1" applyFont="1" applyBorder="1" applyAlignment="1">
      <alignment horizontal="center"/>
    </xf>
    <xf numFmtId="0" fontId="11" fillId="0" borderId="5" xfId="25" applyFont="1" applyBorder="1" applyAlignment="1">
      <alignment horizontal="center"/>
    </xf>
    <xf numFmtId="0" fontId="11" fillId="0" borderId="6" xfId="25" applyFont="1" applyBorder="1" applyAlignment="1">
      <alignment horizontal="center"/>
    </xf>
    <xf numFmtId="173" fontId="11" fillId="0" borderId="5" xfId="25" applyNumberFormat="1" applyFont="1" applyBorder="1" applyAlignment="1">
      <alignment horizontal="center"/>
    </xf>
    <xf numFmtId="173" fontId="11" fillId="0" borderId="11" xfId="25" applyNumberFormat="1" applyFont="1" applyBorder="1" applyAlignment="1">
      <alignment horizontal="center"/>
    </xf>
    <xf numFmtId="173" fontId="11" fillId="0" borderId="6" xfId="25" applyNumberFormat="1" applyFont="1" applyBorder="1" applyAlignment="1">
      <alignment horizontal="center"/>
    </xf>
    <xf numFmtId="172" fontId="11" fillId="0" borderId="4" xfId="17" applyNumberFormat="1" applyFont="1" applyBorder="1" applyAlignment="1">
      <alignment horizontal="center"/>
    </xf>
    <xf numFmtId="172" fontId="11" fillId="0" borderId="0" xfId="17" applyNumberFormat="1" applyFont="1" applyBorder="1" applyAlignment="1">
      <alignment horizontal="center"/>
    </xf>
    <xf numFmtId="172" fontId="11" fillId="0" borderId="9" xfId="17" applyNumberFormat="1" applyFont="1" applyBorder="1" applyAlignment="1">
      <alignment horizontal="center"/>
    </xf>
    <xf numFmtId="0" fontId="11" fillId="0" borderId="10" xfId="25" applyFont="1" applyBorder="1" applyAlignment="1">
      <alignment horizontal="right"/>
    </xf>
    <xf numFmtId="172" fontId="11" fillId="0" borderId="5" xfId="17" applyNumberFormat="1" applyFont="1" applyBorder="1" applyAlignment="1">
      <alignment horizontal="center"/>
    </xf>
    <xf numFmtId="172" fontId="11" fillId="0" borderId="11" xfId="17" applyNumberFormat="1" applyFont="1" applyBorder="1" applyAlignment="1">
      <alignment horizontal="center"/>
    </xf>
    <xf numFmtId="172" fontId="11" fillId="0" borderId="6" xfId="17" applyNumberFormat="1" applyFont="1" applyBorder="1" applyAlignment="1">
      <alignment horizontal="center"/>
    </xf>
    <xf numFmtId="14" fontId="15" fillId="0" borderId="6" xfId="25" applyNumberFormat="1" applyFont="1" applyBorder="1">
      <alignment/>
    </xf>
    <xf numFmtId="0" fontId="18" fillId="0" borderId="12" xfId="25" applyFont="1" applyBorder="1" applyAlignment="1">
      <alignment horizontal="centerContinuous"/>
    </xf>
    <xf numFmtId="0" fontId="18" fillId="0" borderId="14" xfId="25" applyFont="1" applyBorder="1" applyAlignment="1">
      <alignment horizontal="centerContinuous"/>
    </xf>
    <xf numFmtId="0" fontId="18" fillId="0" borderId="15" xfId="25" applyFont="1" applyBorder="1" applyAlignment="1">
      <alignment horizontal="centerContinuous"/>
    </xf>
    <xf numFmtId="0" fontId="12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25" applyNumberFormat="1" applyFont="1" applyBorder="1" applyProtection="1">
      <alignment/>
      <protection locked="0"/>
    </xf>
    <xf numFmtId="0" fontId="11" fillId="0" borderId="0" xfId="25" applyFont="1" applyBorder="1" applyAlignment="1">
      <alignment horizontal="center"/>
    </xf>
    <xf numFmtId="0" fontId="11" fillId="0" borderId="6" xfId="26" applyFont="1" applyBorder="1" applyAlignment="1">
      <alignment horizontal="center"/>
      <protection locked="0"/>
    </xf>
    <xf numFmtId="180" fontId="11" fillId="0" borderId="11" xfId="2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4" fontId="15" fillId="0" borderId="4" xfId="25" applyNumberFormat="1" applyFont="1" applyBorder="1" applyAlignment="1" quotePrefix="1">
      <alignment horizontal="left"/>
    </xf>
    <xf numFmtId="14" fontId="15" fillId="0" borderId="5" xfId="25" applyNumberFormat="1" applyFont="1" applyBorder="1" applyAlignment="1" quotePrefix="1">
      <alignment horizontal="left"/>
    </xf>
    <xf numFmtId="180" fontId="11" fillId="0" borderId="11" xfId="17" applyNumberFormat="1" applyFont="1" applyBorder="1" applyAlignment="1" applyProtection="1">
      <alignment horizontal="center"/>
      <protection locked="0"/>
    </xf>
    <xf numFmtId="0" fontId="11" fillId="0" borderId="0" xfId="25" applyNumberFormat="1" applyFont="1" applyBorder="1" applyAlignment="1" applyProtection="1" quotePrefix="1">
      <alignment horizontal="right"/>
      <protection locked="0"/>
    </xf>
    <xf numFmtId="0" fontId="11" fillId="0" borderId="9" xfId="26" applyFont="1" applyBorder="1" applyAlignment="1">
      <alignment horizontal="center"/>
      <protection locked="0"/>
    </xf>
    <xf numFmtId="180" fontId="11" fillId="0" borderId="6" xfId="25" applyNumberFormat="1" applyFont="1" applyBorder="1" applyAlignment="1">
      <alignment horizontal="center"/>
    </xf>
    <xf numFmtId="180" fontId="11" fillId="0" borderId="5" xfId="25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17" fillId="0" borderId="0" xfId="25" applyFont="1" applyBorder="1">
      <alignment/>
    </xf>
    <xf numFmtId="0" fontId="18" fillId="0" borderId="0" xfId="25" applyFont="1" applyBorder="1" applyAlignment="1">
      <alignment horizontal="centerContinuous"/>
    </xf>
    <xf numFmtId="0" fontId="16" fillId="0" borderId="0" xfId="26" applyFont="1" applyFill="1" applyBorder="1" applyAlignment="1" applyProtection="1">
      <alignment horizontal="center" vertical="top"/>
      <protection locked="0"/>
    </xf>
    <xf numFmtId="0" fontId="16" fillId="0" borderId="0" xfId="26" applyFont="1" applyBorder="1" applyAlignment="1">
      <alignment horizontal="center" vertical="top"/>
      <protection locked="0"/>
    </xf>
    <xf numFmtId="0" fontId="11" fillId="0" borderId="0" xfId="26" applyFont="1" applyBorder="1" applyAlignment="1" applyProtection="1">
      <alignment horizontal="center"/>
      <protection locked="0"/>
    </xf>
    <xf numFmtId="0" fontId="11" fillId="0" borderId="0" xfId="26" applyFont="1" applyBorder="1" applyAlignment="1">
      <alignment horizontal="center"/>
      <protection locked="0"/>
    </xf>
    <xf numFmtId="180" fontId="11" fillId="0" borderId="0" xfId="25" applyNumberFormat="1" applyFont="1" applyBorder="1" applyAlignment="1">
      <alignment horizontal="center"/>
    </xf>
    <xf numFmtId="0" fontId="11" fillId="0" borderId="0" xfId="25" applyNumberFormat="1" applyFont="1" applyBorder="1" applyAlignment="1" applyProtection="1">
      <alignment horizontal="right"/>
      <protection locked="0"/>
    </xf>
    <xf numFmtId="172" fontId="11" fillId="0" borderId="0" xfId="25" applyNumberFormat="1" applyFont="1" applyBorder="1" applyAlignment="1">
      <alignment horizontal="center"/>
    </xf>
    <xf numFmtId="1" fontId="11" fillId="0" borderId="0" xfId="25" applyNumberFormat="1" applyFont="1" applyBorder="1" applyProtection="1">
      <alignment/>
      <protection locked="0"/>
    </xf>
    <xf numFmtId="1" fontId="11" fillId="0" borderId="0" xfId="25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26" applyFont="1" applyFill="1" applyBorder="1" applyAlignment="1" applyProtection="1">
      <alignment horizontal="center" vertical="top"/>
      <protection locked="0"/>
    </xf>
    <xf numFmtId="0" fontId="28" fillId="0" borderId="0" xfId="26" applyFont="1" applyBorder="1" applyAlignment="1">
      <alignment horizontal="center" vertical="top"/>
      <protection locked="0"/>
    </xf>
    <xf numFmtId="0" fontId="29" fillId="0" borderId="0" xfId="25" applyNumberFormat="1" applyFont="1" applyBorder="1" applyProtection="1">
      <alignment/>
      <protection locked="0"/>
    </xf>
    <xf numFmtId="0" fontId="29" fillId="0" borderId="0" xfId="25" applyFont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25" applyNumberFormat="1" applyFont="1" applyBorder="1" applyAlignment="1">
      <alignment horizontal="center"/>
    </xf>
    <xf numFmtId="0" fontId="18" fillId="0" borderId="1" xfId="41" applyFont="1" applyBorder="1">
      <alignment/>
      <protection locked="0"/>
    </xf>
    <xf numFmtId="0" fontId="11" fillId="0" borderId="2" xfId="26" applyFont="1" applyBorder="1">
      <alignment/>
      <protection locked="0"/>
    </xf>
    <xf numFmtId="0" fontId="11" fillId="0" borderId="3" xfId="26" applyFont="1" applyBorder="1">
      <alignment/>
      <protection locked="0"/>
    </xf>
    <xf numFmtId="0" fontId="11" fillId="0" borderId="0" xfId="26" applyFont="1" applyFill="1" applyBorder="1">
      <alignment/>
      <protection locked="0"/>
    </xf>
    <xf numFmtId="0" fontId="16" fillId="0" borderId="2" xfId="41" applyFont="1" applyBorder="1">
      <alignment/>
      <protection locked="0"/>
    </xf>
    <xf numFmtId="0" fontId="18" fillId="0" borderId="4" xfId="41" applyFont="1" applyBorder="1">
      <alignment/>
      <protection locked="0"/>
    </xf>
    <xf numFmtId="0" fontId="11" fillId="0" borderId="0" xfId="26" applyFont="1" applyBorder="1">
      <alignment/>
      <protection locked="0"/>
    </xf>
    <xf numFmtId="0" fontId="11" fillId="0" borderId="9" xfId="26" applyFont="1" applyBorder="1">
      <alignment/>
      <protection locked="0"/>
    </xf>
    <xf numFmtId="0" fontId="33" fillId="0" borderId="0" xfId="26" applyFont="1" applyBorder="1">
      <alignment/>
      <protection locked="0"/>
    </xf>
    <xf numFmtId="0" fontId="16" fillId="0" borderId="0" xfId="41" applyFont="1" applyBorder="1">
      <alignment/>
      <protection locked="0"/>
    </xf>
    <xf numFmtId="0" fontId="11" fillId="0" borderId="0" xfId="41" applyFont="1" applyBorder="1">
      <alignment/>
      <protection locked="0"/>
    </xf>
    <xf numFmtId="0" fontId="34" fillId="0" borderId="5" xfId="26" applyFont="1" applyBorder="1">
      <alignment/>
      <protection locked="0"/>
    </xf>
    <xf numFmtId="0" fontId="11" fillId="0" borderId="11" xfId="26" applyFont="1" applyBorder="1">
      <alignment/>
      <protection locked="0"/>
    </xf>
    <xf numFmtId="0" fontId="11" fillId="0" borderId="6" xfId="26" applyFont="1" applyBorder="1">
      <alignment/>
      <protection locked="0"/>
    </xf>
    <xf numFmtId="0" fontId="18" fillId="0" borderId="4" xfId="42" applyFont="1" applyBorder="1" applyAlignment="1">
      <alignment/>
    </xf>
    <xf numFmtId="0" fontId="11" fillId="0" borderId="1" xfId="26" applyFont="1" applyBorder="1">
      <alignment/>
      <protection locked="0"/>
    </xf>
    <xf numFmtId="0" fontId="18" fillId="0" borderId="5" xfId="26" applyFont="1" applyBorder="1" applyAlignment="1">
      <alignment vertical="top"/>
      <protection locked="0"/>
    </xf>
    <xf numFmtId="0" fontId="11" fillId="0" borderId="6" xfId="26" applyFont="1" applyBorder="1" applyAlignment="1">
      <alignment vertical="top"/>
      <protection locked="0"/>
    </xf>
    <xf numFmtId="0" fontId="16" fillId="0" borderId="5" xfId="26" applyFont="1" applyBorder="1" applyAlignment="1">
      <alignment horizontal="center" vertical="top"/>
      <protection locked="0"/>
    </xf>
    <xf numFmtId="0" fontId="11" fillId="0" borderId="5" xfId="26" applyFont="1" applyBorder="1">
      <alignment/>
      <protection locked="0"/>
    </xf>
    <xf numFmtId="0" fontId="11" fillId="0" borderId="12" xfId="26" applyFont="1" applyBorder="1" applyAlignment="1">
      <alignment horizontal="center"/>
      <protection locked="0"/>
    </xf>
    <xf numFmtId="0" fontId="11" fillId="0" borderId="15" xfId="26" applyFont="1" applyBorder="1">
      <alignment/>
      <protection locked="0"/>
    </xf>
    <xf numFmtId="0" fontId="11" fillId="0" borderId="4" xfId="26" applyFont="1" applyBorder="1">
      <alignment/>
      <protection locked="0"/>
    </xf>
    <xf numFmtId="173" fontId="11" fillId="0" borderId="4" xfId="39" applyNumberFormat="1" applyFont="1" applyBorder="1" applyAlignment="1">
      <alignment horizontal="center"/>
    </xf>
    <xf numFmtId="173" fontId="11" fillId="0" borderId="0" xfId="39" applyNumberFormat="1" applyFont="1" applyBorder="1" applyAlignment="1">
      <alignment horizontal="center"/>
    </xf>
    <xf numFmtId="173" fontId="11" fillId="0" borderId="9" xfId="39" applyNumberFormat="1" applyFont="1" applyBorder="1" applyAlignment="1">
      <alignment horizontal="center"/>
    </xf>
    <xf numFmtId="0" fontId="11" fillId="0" borderId="11" xfId="26" applyFont="1" applyBorder="1" applyAlignment="1">
      <alignment horizontal="center"/>
      <protection locked="0"/>
    </xf>
    <xf numFmtId="0" fontId="11" fillId="0" borderId="5" xfId="26" applyFont="1" applyBorder="1" applyAlignment="1">
      <alignment horizontal="center"/>
      <protection locked="0"/>
    </xf>
    <xf numFmtId="0" fontId="11" fillId="0" borderId="12" xfId="26" applyFont="1" applyBorder="1">
      <alignment/>
      <protection locked="0"/>
    </xf>
    <xf numFmtId="173" fontId="11" fillId="0" borderId="1" xfId="26" applyNumberFormat="1" applyFont="1" applyBorder="1">
      <alignment/>
      <protection locked="0"/>
    </xf>
    <xf numFmtId="173" fontId="11" fillId="0" borderId="2" xfId="26" applyNumberFormat="1" applyFont="1" applyBorder="1">
      <alignment/>
      <protection locked="0"/>
    </xf>
    <xf numFmtId="173" fontId="11" fillId="0" borderId="3" xfId="26" applyNumberFormat="1" applyFont="1" applyBorder="1">
      <alignment/>
      <protection locked="0"/>
    </xf>
    <xf numFmtId="1" fontId="11" fillId="0" borderId="4" xfId="39" applyNumberFormat="1" applyFont="1" applyBorder="1" applyAlignment="1">
      <alignment horizontal="center"/>
    </xf>
    <xf numFmtId="1" fontId="11" fillId="0" borderId="0" xfId="39" applyNumberFormat="1" applyFont="1" applyBorder="1" applyAlignment="1">
      <alignment horizontal="center"/>
    </xf>
    <xf numFmtId="1" fontId="11" fillId="0" borderId="5" xfId="39" applyNumberFormat="1" applyFont="1" applyBorder="1" applyAlignment="1">
      <alignment horizontal="center"/>
    </xf>
    <xf numFmtId="1" fontId="11" fillId="0" borderId="11" xfId="39" applyNumberFormat="1" applyFont="1" applyBorder="1" applyAlignment="1">
      <alignment horizontal="center"/>
    </xf>
    <xf numFmtId="0" fontId="11" fillId="0" borderId="9" xfId="26" applyFont="1" applyFill="1" applyBorder="1">
      <alignment/>
      <protection locked="0"/>
    </xf>
    <xf numFmtId="0" fontId="11" fillId="0" borderId="9" xfId="26" applyFont="1" applyFill="1" applyBorder="1" applyAlignment="1">
      <alignment horizontal="left"/>
      <protection locked="0"/>
    </xf>
    <xf numFmtId="0" fontId="11" fillId="0" borderId="0" xfId="26" applyFont="1" applyFill="1" applyBorder="1" applyAlignment="1">
      <alignment horizontal="right"/>
      <protection locked="0"/>
    </xf>
    <xf numFmtId="0" fontId="11" fillId="0" borderId="4" xfId="26" applyFont="1" applyFill="1" applyBorder="1">
      <alignment/>
      <protection locked="0"/>
    </xf>
    <xf numFmtId="0" fontId="11" fillId="0" borderId="6" xfId="26" applyFont="1" applyFill="1" applyBorder="1" applyAlignment="1">
      <alignment horizontal="center"/>
      <protection locked="0"/>
    </xf>
    <xf numFmtId="1" fontId="11" fillId="0" borderId="5" xfId="39" applyNumberFormat="1" applyFont="1" applyFill="1" applyBorder="1" applyAlignment="1">
      <alignment horizontal="center"/>
    </xf>
    <xf numFmtId="1" fontId="11" fillId="0" borderId="11" xfId="39" applyNumberFormat="1" applyFont="1" applyFill="1" applyBorder="1" applyAlignment="1">
      <alignment horizontal="center"/>
    </xf>
    <xf numFmtId="0" fontId="11" fillId="0" borderId="0" xfId="26" applyFont="1" applyFill="1" applyBorder="1" applyAlignment="1">
      <alignment horizontal="left"/>
      <protection locked="0"/>
    </xf>
    <xf numFmtId="0" fontId="11" fillId="0" borderId="2" xfId="26" applyFont="1" applyBorder="1" applyAlignment="1">
      <alignment horizontal="left"/>
      <protection locked="0"/>
    </xf>
    <xf numFmtId="173" fontId="11" fillId="0" borderId="1" xfId="26" applyNumberFormat="1" applyFont="1" applyBorder="1" applyAlignment="1">
      <alignment horizontal="left"/>
      <protection locked="0"/>
    </xf>
    <xf numFmtId="0" fontId="11" fillId="0" borderId="3" xfId="26" applyFont="1" applyBorder="1" applyAlignment="1">
      <alignment horizontal="left"/>
      <protection locked="0"/>
    </xf>
    <xf numFmtId="0" fontId="11" fillId="0" borderId="0" xfId="26" applyFont="1" applyBorder="1" applyAlignment="1">
      <alignment horizontal="left"/>
      <protection locked="0"/>
    </xf>
    <xf numFmtId="0" fontId="11" fillId="0" borderId="0" xfId="26" applyFont="1" applyBorder="1" applyAlignment="1">
      <alignment/>
      <protection locked="0"/>
    </xf>
    <xf numFmtId="0" fontId="11" fillId="0" borderId="0" xfId="26" applyFont="1" applyFill="1" applyBorder="1" applyAlignment="1">
      <alignment/>
      <protection locked="0"/>
    </xf>
    <xf numFmtId="0" fontId="11" fillId="0" borderId="5" xfId="26" applyFont="1" applyFill="1" applyBorder="1">
      <alignment/>
      <protection locked="0"/>
    </xf>
    <xf numFmtId="0" fontId="11" fillId="0" borderId="11" xfId="26" applyFont="1" applyFill="1" applyBorder="1" applyAlignment="1">
      <alignment horizontal="center"/>
      <protection locked="0"/>
    </xf>
    <xf numFmtId="1" fontId="11" fillId="0" borderId="6" xfId="39" applyNumberFormat="1" applyFont="1" applyFill="1" applyBorder="1" applyAlignment="1">
      <alignment horizontal="center"/>
    </xf>
    <xf numFmtId="0" fontId="18" fillId="0" borderId="5" xfId="42" applyFont="1" applyBorder="1" applyAlignment="1">
      <alignment vertical="top"/>
    </xf>
    <xf numFmtId="0" fontId="11" fillId="0" borderId="0" xfId="26" applyFont="1" applyFill="1" applyBorder="1" applyAlignment="1">
      <alignment vertical="top"/>
      <protection locked="0"/>
    </xf>
    <xf numFmtId="0" fontId="12" fillId="0" borderId="0" xfId="0" applyFont="1" applyAlignment="1">
      <alignment vertical="top"/>
    </xf>
    <xf numFmtId="173" fontId="11" fillId="0" borderId="2" xfId="26" applyNumberFormat="1" applyFont="1" applyBorder="1" applyAlignment="1">
      <alignment horizontal="left"/>
      <protection locked="0"/>
    </xf>
    <xf numFmtId="0" fontId="11" fillId="0" borderId="9" xfId="26" applyFont="1" applyBorder="1" applyAlignment="1">
      <alignment horizontal="left"/>
      <protection locked="0"/>
    </xf>
    <xf numFmtId="173" fontId="11" fillId="0" borderId="4" xfId="26" applyNumberFormat="1" applyFont="1" applyBorder="1" applyAlignment="1">
      <alignment horizontal="left"/>
      <protection locked="0"/>
    </xf>
    <xf numFmtId="173" fontId="11" fillId="0" borderId="0" xfId="26" applyNumberFormat="1" applyFont="1" applyBorder="1" applyAlignment="1">
      <alignment horizontal="left"/>
      <protection locked="0"/>
    </xf>
    <xf numFmtId="9" fontId="11" fillId="0" borderId="9" xfId="26" applyNumberFormat="1" applyFont="1" applyBorder="1" applyAlignment="1">
      <alignment horizontal="left"/>
      <protection locked="0"/>
    </xf>
    <xf numFmtId="0" fontId="11" fillId="0" borderId="4" xfId="26" applyFont="1" applyBorder="1" applyAlignment="1">
      <alignment horizontal="center"/>
      <protection locked="0"/>
    </xf>
    <xf numFmtId="168" fontId="23" fillId="0" borderId="4" xfId="20" applyNumberFormat="1" applyFont="1" applyBorder="1" applyAlignment="1">
      <alignment horizontal="center"/>
    </xf>
    <xf numFmtId="168" fontId="23" fillId="0" borderId="0" xfId="20" applyNumberFormat="1" applyFont="1" applyBorder="1" applyAlignment="1">
      <alignment horizontal="center"/>
    </xf>
    <xf numFmtId="168" fontId="23" fillId="0" borderId="9" xfId="20" applyNumberFormat="1" applyFont="1" applyBorder="1" applyAlignment="1">
      <alignment horizontal="center"/>
    </xf>
    <xf numFmtId="183" fontId="23" fillId="0" borderId="0" xfId="20" applyNumberFormat="1" applyFont="1" applyBorder="1" applyAlignment="1">
      <alignment horizontal="center"/>
    </xf>
    <xf numFmtId="168" fontId="23" fillId="0" borderId="11" xfId="20" applyNumberFormat="1" applyFont="1" applyBorder="1" applyAlignment="1">
      <alignment horizontal="center"/>
    </xf>
    <xf numFmtId="168" fontId="23" fillId="0" borderId="6" xfId="20" applyNumberFormat="1" applyFont="1" applyBorder="1" applyAlignment="1">
      <alignment horizontal="center"/>
    </xf>
    <xf numFmtId="183" fontId="23" fillId="0" borderId="0" xfId="20" applyNumberFormat="1" applyFont="1" applyBorder="1" applyAlignment="1">
      <alignment horizontal="left"/>
    </xf>
    <xf numFmtId="0" fontId="11" fillId="0" borderId="1" xfId="26" applyFont="1" applyBorder="1" quotePrefix="1">
      <alignment/>
      <protection locked="0"/>
    </xf>
    <xf numFmtId="9" fontId="23" fillId="0" borderId="1" xfId="39" applyFont="1" applyBorder="1" applyAlignment="1">
      <alignment horizontal="center"/>
    </xf>
    <xf numFmtId="168" fontId="23" fillId="0" borderId="2" xfId="20" applyNumberFormat="1" applyFont="1" applyBorder="1" applyAlignment="1">
      <alignment horizontal="center"/>
    </xf>
    <xf numFmtId="168" fontId="23" fillId="0" borderId="3" xfId="20" applyNumberFormat="1" applyFont="1" applyBorder="1" applyAlignment="1">
      <alignment horizontal="center"/>
    </xf>
    <xf numFmtId="173" fontId="11" fillId="0" borderId="3" xfId="26" applyNumberFormat="1" applyFont="1" applyBorder="1" applyAlignment="1">
      <alignment horizontal="left"/>
      <protection locked="0"/>
    </xf>
    <xf numFmtId="0" fontId="12" fillId="0" borderId="0" xfId="0" applyFont="1" applyFill="1" applyBorder="1" applyAlignment="1">
      <alignment/>
    </xf>
    <xf numFmtId="0" fontId="11" fillId="0" borderId="11" xfId="26" applyFont="1" applyFill="1" applyBorder="1" applyAlignment="1">
      <alignment horizontal="left"/>
      <protection locked="0"/>
    </xf>
    <xf numFmtId="0" fontId="12" fillId="0" borderId="4" xfId="42" applyFont="1" applyBorder="1" applyAlignment="1">
      <alignment vertical="top"/>
    </xf>
    <xf numFmtId="0" fontId="11" fillId="0" borderId="0" xfId="26" applyFont="1" applyBorder="1" applyAlignment="1">
      <alignment vertical="top"/>
      <protection locked="0"/>
    </xf>
    <xf numFmtId="0" fontId="16" fillId="0" borderId="4" xfId="26" applyFont="1" applyBorder="1" applyAlignment="1">
      <alignment horizontal="center" vertical="top"/>
      <protection locked="0"/>
    </xf>
    <xf numFmtId="0" fontId="16" fillId="0" borderId="9" xfId="26" applyFont="1" applyBorder="1" applyAlignment="1">
      <alignment horizontal="center" vertical="top"/>
      <protection locked="0"/>
    </xf>
    <xf numFmtId="173" fontId="12" fillId="0" borderId="0" xfId="0" applyNumberFormat="1" applyFont="1" applyAlignment="1">
      <alignment/>
    </xf>
    <xf numFmtId="0" fontId="11" fillId="0" borderId="0" xfId="15" applyFont="1" applyBorder="1">
      <alignment horizontal="right"/>
      <protection locked="0"/>
    </xf>
    <xf numFmtId="0" fontId="11" fillId="0" borderId="0" xfId="16" applyFont="1" applyBorder="1">
      <alignment horizontal="right"/>
      <protection locked="0"/>
    </xf>
    <xf numFmtId="0" fontId="18" fillId="0" borderId="0" xfId="41" applyFont="1" applyBorder="1">
      <alignment/>
      <protection locked="0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4" fillId="0" borderId="0" xfId="26" applyFont="1" applyBorder="1" applyAlignment="1">
      <alignment vertical="top"/>
      <protection locked="0"/>
    </xf>
    <xf numFmtId="0" fontId="29" fillId="0" borderId="0" xfId="26" applyFont="1" applyBorder="1" applyAlignment="1">
      <alignment vertical="top"/>
      <protection locked="0"/>
    </xf>
    <xf numFmtId="0" fontId="45" fillId="0" borderId="0" xfId="0" applyFont="1" applyBorder="1" applyAlignment="1">
      <alignment/>
    </xf>
    <xf numFmtId="0" fontId="29" fillId="0" borderId="0" xfId="26" applyFont="1" applyBorder="1">
      <alignment/>
      <protection locked="0"/>
    </xf>
    <xf numFmtId="0" fontId="29" fillId="0" borderId="0" xfId="26" applyFont="1" applyBorder="1" applyAlignment="1">
      <alignment horizontal="center"/>
      <protection locked="0"/>
    </xf>
    <xf numFmtId="173" fontId="29" fillId="0" borderId="0" xfId="39" applyNumberFormat="1" applyFont="1" applyBorder="1" applyAlignment="1">
      <alignment horizontal="center"/>
    </xf>
    <xf numFmtId="173" fontId="45" fillId="0" borderId="0" xfId="39" applyNumberFormat="1" applyFont="1" applyBorder="1" applyAlignment="1">
      <alignment/>
    </xf>
    <xf numFmtId="1" fontId="29" fillId="0" borderId="0" xfId="39" applyNumberFormat="1" applyFont="1" applyBorder="1" applyAlignment="1">
      <alignment horizontal="center"/>
    </xf>
    <xf numFmtId="173" fontId="29" fillId="0" borderId="0" xfId="26" applyNumberFormat="1" applyFont="1" applyBorder="1">
      <alignment/>
      <protection locked="0"/>
    </xf>
    <xf numFmtId="0" fontId="29" fillId="0" borderId="0" xfId="26" applyFont="1" applyFill="1" applyBorder="1">
      <alignment/>
      <protection locked="0"/>
    </xf>
    <xf numFmtId="0" fontId="29" fillId="0" borderId="0" xfId="26" applyFont="1" applyFill="1" applyBorder="1" applyAlignment="1">
      <alignment horizontal="left"/>
      <protection locked="0"/>
    </xf>
    <xf numFmtId="1" fontId="29" fillId="0" borderId="0" xfId="39" applyNumberFormat="1" applyFont="1" applyFill="1" applyBorder="1" applyAlignment="1">
      <alignment horizontal="center"/>
    </xf>
    <xf numFmtId="0" fontId="29" fillId="0" borderId="0" xfId="26" applyFont="1" applyBorder="1" applyAlignment="1">
      <alignment horizontal="left"/>
      <protection locked="0"/>
    </xf>
    <xf numFmtId="173" fontId="29" fillId="0" borderId="0" xfId="26" applyNumberFormat="1" applyFont="1" applyBorder="1" applyAlignment="1">
      <alignment horizontal="left"/>
      <protection locked="0"/>
    </xf>
    <xf numFmtId="9" fontId="29" fillId="0" borderId="0" xfId="26" applyNumberFormat="1" applyFont="1" applyBorder="1" applyAlignment="1">
      <alignment horizontal="left"/>
      <protection locked="0"/>
    </xf>
    <xf numFmtId="168" fontId="30" fillId="0" borderId="0" xfId="2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4" fontId="11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8" fillId="0" borderId="1" xfId="29" applyNumberFormat="1" applyFont="1" applyBorder="1" applyProtection="1">
      <alignment/>
      <protection locked="0"/>
    </xf>
    <xf numFmtId="0" fontId="11" fillId="0" borderId="2" xfId="29" applyFont="1" applyBorder="1">
      <alignment/>
    </xf>
    <xf numFmtId="0" fontId="18" fillId="0" borderId="2" xfId="41" applyFont="1" applyBorder="1">
      <alignment/>
      <protection locked="0"/>
    </xf>
    <xf numFmtId="0" fontId="11" fillId="0" borderId="0" xfId="29" applyFont="1">
      <alignment/>
    </xf>
    <xf numFmtId="0" fontId="18" fillId="0" borderId="4" xfId="29" applyNumberFormat="1" applyFont="1" applyBorder="1" applyProtection="1">
      <alignment/>
      <protection locked="0"/>
    </xf>
    <xf numFmtId="0" fontId="11" fillId="0" borderId="0" xfId="29" applyFont="1" applyBorder="1">
      <alignment/>
    </xf>
    <xf numFmtId="0" fontId="34" fillId="0" borderId="5" xfId="29" applyFont="1" applyBorder="1">
      <alignment/>
    </xf>
    <xf numFmtId="0" fontId="11" fillId="0" borderId="11" xfId="29" applyFont="1" applyBorder="1">
      <alignment/>
    </xf>
    <xf numFmtId="0" fontId="11" fillId="0" borderId="1" xfId="29" applyNumberFormat="1" applyFont="1" applyBorder="1" applyProtection="1">
      <alignment/>
      <protection locked="0"/>
    </xf>
    <xf numFmtId="0" fontId="11" fillId="0" borderId="3" xfId="29" applyFont="1" applyBorder="1">
      <alignment/>
    </xf>
    <xf numFmtId="0" fontId="11" fillId="0" borderId="2" xfId="26" applyFont="1" applyBorder="1" applyProtection="1">
      <alignment/>
      <protection locked="0"/>
    </xf>
    <xf numFmtId="0" fontId="16" fillId="0" borderId="11" xfId="26" applyFont="1" applyFill="1" applyBorder="1" applyAlignment="1" applyProtection="1">
      <alignment horizontal="center" vertical="top"/>
      <protection locked="0"/>
    </xf>
    <xf numFmtId="0" fontId="11" fillId="0" borderId="12" xfId="29" applyFont="1" applyBorder="1">
      <alignment/>
    </xf>
    <xf numFmtId="0" fontId="11" fillId="0" borderId="15" xfId="29" applyNumberFormat="1" applyFont="1" applyBorder="1" applyProtection="1">
      <alignment/>
      <protection locked="0"/>
    </xf>
    <xf numFmtId="0" fontId="11" fillId="0" borderId="4" xfId="29" applyNumberFormat="1" applyFont="1" applyBorder="1" applyProtection="1">
      <alignment/>
      <protection locked="0"/>
    </xf>
    <xf numFmtId="0" fontId="11" fillId="0" borderId="9" xfId="29" applyNumberFormat="1" applyFont="1" applyBorder="1" applyAlignment="1" applyProtection="1">
      <alignment vertical="top" wrapText="1"/>
      <protection locked="0"/>
    </xf>
    <xf numFmtId="173" fontId="11" fillId="0" borderId="0" xfId="39" applyNumberFormat="1" applyFont="1" applyBorder="1" applyAlignment="1" applyProtection="1">
      <alignment horizontal="center"/>
      <protection locked="0"/>
    </xf>
    <xf numFmtId="0" fontId="11" fillId="0" borderId="4" xfId="29" applyFont="1" applyBorder="1">
      <alignment/>
    </xf>
    <xf numFmtId="0" fontId="11" fillId="0" borderId="9" xfId="29" applyNumberFormat="1" applyFont="1" applyBorder="1" applyProtection="1">
      <alignment/>
      <protection locked="0"/>
    </xf>
    <xf numFmtId="0" fontId="11" fillId="0" borderId="5" xfId="29" applyFont="1" applyBorder="1">
      <alignment/>
    </xf>
    <xf numFmtId="0" fontId="11" fillId="0" borderId="6" xfId="29" applyNumberFormat="1" applyFont="1" applyBorder="1" applyAlignment="1" applyProtection="1">
      <alignment horizontal="center"/>
      <protection locked="0"/>
    </xf>
    <xf numFmtId="1" fontId="11" fillId="0" borderId="0" xfId="39" applyNumberFormat="1" applyFont="1" applyBorder="1" applyAlignment="1" applyProtection="1">
      <alignment horizontal="center"/>
      <protection locked="0"/>
    </xf>
    <xf numFmtId="1" fontId="11" fillId="0" borderId="9" xfId="39" applyNumberFormat="1" applyFont="1" applyBorder="1" applyAlignment="1">
      <alignment horizontal="center"/>
    </xf>
    <xf numFmtId="0" fontId="11" fillId="0" borderId="4" xfId="29" applyNumberFormat="1" applyFont="1" applyBorder="1" applyProtection="1" quotePrefix="1">
      <alignment/>
      <protection locked="0"/>
    </xf>
    <xf numFmtId="0" fontId="11" fillId="0" borderId="0" xfId="29" applyNumberFormat="1" applyFont="1" applyBorder="1" applyAlignment="1" applyProtection="1">
      <alignment vertical="top" wrapText="1"/>
      <protection locked="0"/>
    </xf>
    <xf numFmtId="1" fontId="11" fillId="0" borderId="1" xfId="39" applyNumberFormat="1" applyFont="1" applyBorder="1" applyAlignment="1" applyProtection="1">
      <alignment horizontal="center"/>
      <protection locked="0"/>
    </xf>
    <xf numFmtId="1" fontId="11" fillId="0" borderId="2" xfId="39" applyNumberFormat="1" applyFont="1" applyBorder="1" applyAlignment="1">
      <alignment horizontal="center"/>
    </xf>
    <xf numFmtId="1" fontId="11" fillId="0" borderId="3" xfId="39" applyNumberFormat="1" applyFont="1" applyBorder="1" applyAlignment="1">
      <alignment horizontal="center"/>
    </xf>
    <xf numFmtId="173" fontId="11" fillId="0" borderId="4" xfId="39" applyNumberFormat="1" applyFont="1" applyBorder="1" applyAlignment="1" applyProtection="1">
      <alignment horizontal="center"/>
      <protection locked="0"/>
    </xf>
    <xf numFmtId="0" fontId="11" fillId="0" borderId="0" xfId="29" applyNumberFormat="1" applyFont="1" applyBorder="1" applyProtection="1">
      <alignment/>
      <protection locked="0"/>
    </xf>
    <xf numFmtId="0" fontId="11" fillId="0" borderId="11" xfId="29" applyNumberFormat="1" applyFont="1" applyBorder="1" applyAlignment="1" applyProtection="1">
      <alignment horizontal="center"/>
      <protection locked="0"/>
    </xf>
    <xf numFmtId="1" fontId="11" fillId="0" borderId="5" xfId="39" applyNumberFormat="1" applyFont="1" applyBorder="1" applyAlignment="1" applyProtection="1">
      <alignment horizontal="center"/>
      <protection locked="0"/>
    </xf>
    <xf numFmtId="1" fontId="11" fillId="0" borderId="6" xfId="39" applyNumberFormat="1" applyFont="1" applyBorder="1" applyAlignment="1">
      <alignment horizontal="center"/>
    </xf>
    <xf numFmtId="0" fontId="11" fillId="0" borderId="15" xfId="29" applyFont="1" applyBorder="1">
      <alignment/>
    </xf>
    <xf numFmtId="173" fontId="11" fillId="0" borderId="11" xfId="29" applyNumberFormat="1" applyFont="1" applyBorder="1" applyProtection="1">
      <alignment/>
      <protection locked="0"/>
    </xf>
    <xf numFmtId="0" fontId="11" fillId="0" borderId="6" xfId="29" applyFont="1" applyBorder="1">
      <alignment/>
    </xf>
    <xf numFmtId="0" fontId="16" fillId="0" borderId="11" xfId="29" applyFont="1" applyBorder="1" applyAlignment="1">
      <alignment vertical="top" wrapText="1"/>
    </xf>
    <xf numFmtId="1" fontId="11" fillId="0" borderId="12" xfId="29" applyNumberFormat="1" applyFont="1" applyBorder="1" applyAlignment="1" applyProtection="1">
      <alignment horizontal="center"/>
      <protection locked="0"/>
    </xf>
    <xf numFmtId="1" fontId="11" fillId="0" borderId="14" xfId="29" applyNumberFormat="1" applyFont="1" applyBorder="1" applyAlignment="1">
      <alignment horizontal="center"/>
    </xf>
    <xf numFmtId="1" fontId="11" fillId="0" borderId="15" xfId="29" applyNumberFormat="1" applyFont="1" applyBorder="1" applyAlignment="1">
      <alignment horizontal="center"/>
    </xf>
    <xf numFmtId="0" fontId="11" fillId="0" borderId="9" xfId="29" applyFont="1" applyBorder="1" applyAlignment="1">
      <alignment horizontal="left"/>
    </xf>
    <xf numFmtId="173" fontId="11" fillId="0" borderId="2" xfId="29" applyNumberFormat="1" applyFont="1" applyBorder="1" applyProtection="1">
      <alignment/>
      <protection locked="0"/>
    </xf>
    <xf numFmtId="173" fontId="11" fillId="0" borderId="3" xfId="29" applyNumberFormat="1" applyFont="1" applyBorder="1" applyProtection="1">
      <alignment/>
      <protection locked="0"/>
    </xf>
    <xf numFmtId="0" fontId="11" fillId="0" borderId="9" xfId="29" applyFont="1" applyBorder="1">
      <alignment/>
    </xf>
    <xf numFmtId="0" fontId="11" fillId="0" borderId="11" xfId="29" applyFont="1" applyBorder="1" applyAlignment="1" applyProtection="1">
      <alignment horizontal="center"/>
      <protection locked="0"/>
    </xf>
    <xf numFmtId="0" fontId="11" fillId="0" borderId="11" xfId="29" applyFont="1" applyBorder="1" applyAlignment="1">
      <alignment horizontal="center"/>
    </xf>
    <xf numFmtId="0" fontId="11" fillId="0" borderId="6" xfId="29" applyFont="1" applyBorder="1" applyAlignment="1">
      <alignment horizontal="center"/>
    </xf>
    <xf numFmtId="0" fontId="11" fillId="0" borderId="9" xfId="29" applyFont="1" applyBorder="1" applyAlignment="1">
      <alignment/>
    </xf>
    <xf numFmtId="173" fontId="11" fillId="0" borderId="2" xfId="29" applyNumberFormat="1" applyFont="1" applyBorder="1" applyAlignment="1" applyProtection="1">
      <alignment horizontal="center"/>
      <protection locked="0"/>
    </xf>
    <xf numFmtId="173" fontId="11" fillId="0" borderId="3" xfId="29" applyNumberFormat="1" applyFont="1" applyBorder="1" applyAlignment="1" applyProtection="1">
      <alignment horizontal="center"/>
      <protection locked="0"/>
    </xf>
    <xf numFmtId="0" fontId="11" fillId="0" borderId="0" xfId="29" applyFont="1" applyBorder="1" applyAlignment="1" applyProtection="1">
      <alignment horizontal="center"/>
      <protection locked="0"/>
    </xf>
    <xf numFmtId="0" fontId="11" fillId="0" borderId="0" xfId="29" applyFont="1" applyBorder="1" applyAlignment="1">
      <alignment horizontal="center"/>
    </xf>
    <xf numFmtId="0" fontId="11" fillId="0" borderId="9" xfId="29" applyFont="1" applyBorder="1" applyAlignment="1">
      <alignment horizontal="center"/>
    </xf>
    <xf numFmtId="0" fontId="11" fillId="0" borderId="0" xfId="29" applyNumberFormat="1" applyFont="1" applyBorder="1" applyAlignment="1" applyProtection="1">
      <alignment horizontal="left"/>
      <protection locked="0"/>
    </xf>
    <xf numFmtId="14" fontId="11" fillId="0" borderId="0" xfId="29" applyNumberFormat="1" applyFont="1" applyBorder="1" applyAlignment="1" quotePrefix="1">
      <alignment horizontal="left"/>
    </xf>
    <xf numFmtId="14" fontId="11" fillId="0" borderId="0" xfId="29" applyNumberFormat="1" applyFont="1" applyBorder="1" applyAlignment="1">
      <alignment horizontal="left"/>
    </xf>
    <xf numFmtId="173" fontId="11" fillId="0" borderId="0" xfId="29" applyNumberFormat="1" applyFont="1" applyBorder="1" applyProtection="1">
      <alignment/>
      <protection locked="0"/>
    </xf>
    <xf numFmtId="173" fontId="11" fillId="0" borderId="9" xfId="39" applyNumberFormat="1" applyFont="1" applyBorder="1" applyAlignment="1" applyProtection="1">
      <alignment horizontal="center"/>
      <protection locked="0"/>
    </xf>
    <xf numFmtId="0" fontId="11" fillId="0" borderId="11" xfId="26" applyFont="1" applyBorder="1" applyAlignment="1" applyProtection="1">
      <alignment horizontal="center"/>
      <protection locked="0"/>
    </xf>
    <xf numFmtId="0" fontId="11" fillId="0" borderId="6" xfId="26" applyFont="1" applyBorder="1" applyAlignment="1" applyProtection="1">
      <alignment horizontal="center"/>
      <protection locked="0"/>
    </xf>
    <xf numFmtId="1" fontId="11" fillId="0" borderId="11" xfId="39" applyNumberFormat="1" applyFont="1" applyBorder="1" applyAlignment="1" applyProtection="1">
      <alignment horizontal="center"/>
      <protection locked="0"/>
    </xf>
    <xf numFmtId="1" fontId="11" fillId="0" borderId="6" xfId="39" applyNumberFormat="1" applyFont="1" applyBorder="1" applyAlignment="1" applyProtection="1">
      <alignment horizontal="center"/>
      <protection locked="0"/>
    </xf>
    <xf numFmtId="1" fontId="11" fillId="0" borderId="14" xfId="29" applyNumberFormat="1" applyFont="1" applyBorder="1" applyAlignment="1" applyProtection="1">
      <alignment horizontal="center"/>
      <protection locked="0"/>
    </xf>
    <xf numFmtId="1" fontId="11" fillId="0" borderId="15" xfId="29" applyNumberFormat="1" applyFont="1" applyBorder="1" applyAlignment="1" applyProtection="1">
      <alignment horizontal="center"/>
      <protection locked="0"/>
    </xf>
    <xf numFmtId="1" fontId="11" fillId="0" borderId="5" xfId="29" applyNumberFormat="1" applyFont="1" applyBorder="1" applyAlignment="1" applyProtection="1">
      <alignment horizontal="center"/>
      <protection locked="0"/>
    </xf>
    <xf numFmtId="1" fontId="11" fillId="0" borderId="11" xfId="29" applyNumberFormat="1" applyFont="1" applyBorder="1" applyAlignment="1" applyProtection="1">
      <alignment horizontal="center"/>
      <protection locked="0"/>
    </xf>
    <xf numFmtId="1" fontId="11" fillId="0" borderId="6" xfId="29" applyNumberFormat="1" applyFont="1" applyBorder="1" applyAlignment="1" applyProtection="1">
      <alignment horizontal="center"/>
      <protection locked="0"/>
    </xf>
    <xf numFmtId="0" fontId="11" fillId="0" borderId="6" xfId="29" applyFont="1" applyBorder="1" applyAlignment="1" applyProtection="1">
      <alignment horizontal="center"/>
      <protection locked="0"/>
    </xf>
    <xf numFmtId="0" fontId="11" fillId="0" borderId="2" xfId="29" applyFont="1" applyBorder="1" applyAlignment="1">
      <alignment horizontal="center"/>
    </xf>
    <xf numFmtId="0" fontId="13" fillId="0" borderId="0" xfId="29" applyFont="1" applyAlignment="1">
      <alignment horizontal="center"/>
    </xf>
    <xf numFmtId="0" fontId="48" fillId="0" borderId="0" xfId="29" applyFont="1" applyAlignment="1">
      <alignment horizontal="center"/>
    </xf>
    <xf numFmtId="0" fontId="18" fillId="0" borderId="1" xfId="30" applyNumberFormat="1" applyFont="1" applyBorder="1" applyProtection="1">
      <alignment/>
      <protection locked="0"/>
    </xf>
    <xf numFmtId="0" fontId="11" fillId="0" borderId="2" xfId="30" applyFont="1" applyBorder="1">
      <alignment/>
    </xf>
    <xf numFmtId="0" fontId="11" fillId="0" borderId="0" xfId="30" applyFont="1">
      <alignment/>
    </xf>
    <xf numFmtId="0" fontId="18" fillId="0" borderId="4" xfId="30" applyNumberFormat="1" applyFont="1" applyBorder="1" applyProtection="1">
      <alignment/>
      <protection locked="0"/>
    </xf>
    <xf numFmtId="0" fontId="34" fillId="0" borderId="5" xfId="30" applyNumberFormat="1" applyFont="1" applyBorder="1" applyProtection="1">
      <alignment/>
      <protection locked="0"/>
    </xf>
    <xf numFmtId="0" fontId="11" fillId="0" borderId="1" xfId="30" applyFont="1" applyBorder="1">
      <alignment/>
    </xf>
    <xf numFmtId="0" fontId="11" fillId="0" borderId="3" xfId="30" applyNumberFormat="1" applyFont="1" applyBorder="1" applyProtection="1">
      <alignment/>
      <protection locked="0"/>
    </xf>
    <xf numFmtId="0" fontId="11" fillId="0" borderId="1" xfId="26" applyFont="1" applyBorder="1" applyProtection="1">
      <alignment/>
      <protection locked="0"/>
    </xf>
    <xf numFmtId="0" fontId="18" fillId="0" borderId="5" xfId="30" applyFont="1" applyBorder="1">
      <alignment/>
    </xf>
    <xf numFmtId="0" fontId="16" fillId="0" borderId="6" xfId="30" applyFont="1" applyBorder="1">
      <alignment/>
    </xf>
    <xf numFmtId="0" fontId="16" fillId="0" borderId="5" xfId="26" applyFont="1" applyFill="1" applyBorder="1" applyAlignment="1" applyProtection="1">
      <alignment horizontal="center" vertical="top"/>
      <protection locked="0"/>
    </xf>
    <xf numFmtId="0" fontId="11" fillId="0" borderId="12" xfId="30" applyFont="1" applyBorder="1">
      <alignment/>
    </xf>
    <xf numFmtId="0" fontId="11" fillId="0" borderId="15" xfId="30" applyNumberFormat="1" applyFont="1" applyBorder="1" applyProtection="1">
      <alignment/>
      <protection locked="0"/>
    </xf>
    <xf numFmtId="0" fontId="11" fillId="0" borderId="12" xfId="30" applyFont="1" applyBorder="1" applyAlignment="1">
      <alignment horizontal="center"/>
    </xf>
    <xf numFmtId="0" fontId="11" fillId="0" borderId="14" xfId="30" applyFont="1" applyBorder="1" applyAlignment="1">
      <alignment horizontal="center"/>
    </xf>
    <xf numFmtId="0" fontId="11" fillId="0" borderId="15" xfId="30" applyFont="1" applyBorder="1" applyAlignment="1">
      <alignment horizontal="center"/>
    </xf>
    <xf numFmtId="0" fontId="16" fillId="0" borderId="4" xfId="30" applyNumberFormat="1" applyFont="1" applyBorder="1" applyProtection="1">
      <alignment/>
      <protection locked="0"/>
    </xf>
    <xf numFmtId="0" fontId="16" fillId="0" borderId="0" xfId="30" applyNumberFormat="1" applyFont="1" applyBorder="1" applyProtection="1">
      <alignment/>
      <protection locked="0"/>
    </xf>
    <xf numFmtId="0" fontId="11" fillId="0" borderId="3" xfId="30" applyFont="1" applyBorder="1">
      <alignment/>
    </xf>
    <xf numFmtId="0" fontId="11" fillId="0" borderId="4" xfId="30" applyFont="1" applyBorder="1">
      <alignment/>
    </xf>
    <xf numFmtId="0" fontId="11" fillId="0" borderId="0" xfId="30" applyFont="1" applyBorder="1">
      <alignment/>
    </xf>
    <xf numFmtId="0" fontId="11" fillId="0" borderId="9" xfId="30" applyFont="1" applyBorder="1">
      <alignment/>
    </xf>
    <xf numFmtId="0" fontId="11" fillId="0" borderId="0" xfId="30" applyNumberFormat="1" applyFont="1" applyBorder="1" applyProtection="1">
      <alignment/>
      <protection locked="0"/>
    </xf>
    <xf numFmtId="0" fontId="11" fillId="0" borderId="5" xfId="30" applyFont="1" applyBorder="1">
      <alignment/>
    </xf>
    <xf numFmtId="0" fontId="11" fillId="0" borderId="11" xfId="30" applyNumberFormat="1" applyFont="1" applyBorder="1" applyAlignment="1" applyProtection="1">
      <alignment horizontal="center"/>
      <protection locked="0"/>
    </xf>
    <xf numFmtId="0" fontId="11" fillId="0" borderId="5" xfId="30" applyFont="1" applyBorder="1" applyAlignment="1">
      <alignment horizontal="center"/>
    </xf>
    <xf numFmtId="0" fontId="11" fillId="0" borderId="11" xfId="30" applyFont="1" applyBorder="1" applyAlignment="1">
      <alignment horizontal="center"/>
    </xf>
    <xf numFmtId="0" fontId="11" fillId="0" borderId="6" xfId="30" applyFont="1" applyBorder="1" applyAlignment="1">
      <alignment horizontal="center"/>
    </xf>
    <xf numFmtId="0" fontId="16" fillId="0" borderId="1" xfId="30" applyNumberFormat="1" applyFont="1" applyBorder="1" applyProtection="1">
      <alignment/>
      <protection locked="0"/>
    </xf>
    <xf numFmtId="0" fontId="16" fillId="0" borderId="3" xfId="30" applyNumberFormat="1" applyFont="1" applyBorder="1" applyProtection="1">
      <alignment/>
      <protection locked="0"/>
    </xf>
    <xf numFmtId="173" fontId="11" fillId="0" borderId="1" xfId="30" applyNumberFormat="1" applyFont="1" applyBorder="1">
      <alignment/>
    </xf>
    <xf numFmtId="0" fontId="11" fillId="0" borderId="9" xfId="30" applyNumberFormat="1" applyFont="1" applyBorder="1" applyProtection="1">
      <alignment/>
      <protection locked="0"/>
    </xf>
    <xf numFmtId="0" fontId="11" fillId="0" borderId="6" xfId="30" applyNumberFormat="1" applyFont="1" applyBorder="1" applyAlignment="1" applyProtection="1">
      <alignment horizontal="center"/>
      <protection locked="0"/>
    </xf>
    <xf numFmtId="0" fontId="11" fillId="0" borderId="0" xfId="30" applyNumberFormat="1" applyFont="1" applyBorder="1" applyAlignment="1" applyProtection="1">
      <alignment horizontal="center"/>
      <protection locked="0"/>
    </xf>
    <xf numFmtId="0" fontId="11" fillId="0" borderId="0" xfId="30" applyFont="1" applyBorder="1" applyAlignment="1">
      <alignment horizontal="center"/>
    </xf>
    <xf numFmtId="14" fontId="11" fillId="0" borderId="0" xfId="30" applyNumberFormat="1" applyFont="1" applyBorder="1" applyAlignment="1" quotePrefix="1">
      <alignment horizontal="left" vertical="center"/>
    </xf>
    <xf numFmtId="14" fontId="11" fillId="0" borderId="0" xfId="30" applyNumberFormat="1" applyFont="1" applyBorder="1" applyAlignment="1">
      <alignment horizontal="left" vertical="center"/>
    </xf>
    <xf numFmtId="173" fontId="11" fillId="0" borderId="0" xfId="30" applyNumberFormat="1" applyFont="1" applyBorder="1">
      <alignment/>
    </xf>
    <xf numFmtId="0" fontId="11" fillId="0" borderId="0" xfId="16" applyFont="1" applyBorder="1" applyAlignment="1">
      <alignment horizontal="center"/>
      <protection locked="0"/>
    </xf>
    <xf numFmtId="0" fontId="51" fillId="0" borderId="0" xfId="30" applyFont="1" applyAlignment="1">
      <alignment horizontal="center"/>
    </xf>
    <xf numFmtId="0" fontId="51" fillId="0" borderId="0" xfId="30" applyFont="1" applyAlignment="1">
      <alignment horizontal="center"/>
    </xf>
    <xf numFmtId="0" fontId="13" fillId="0" borderId="0" xfId="30" applyFont="1" applyAlignment="1">
      <alignment horizontal="center"/>
    </xf>
    <xf numFmtId="0" fontId="52" fillId="0" borderId="0" xfId="30" applyFont="1" applyAlignment="1">
      <alignment horizontal="center"/>
    </xf>
    <xf numFmtId="0" fontId="52" fillId="0" borderId="0" xfId="30" applyFont="1" applyAlignment="1">
      <alignment horizontal="center"/>
    </xf>
    <xf numFmtId="0" fontId="48" fillId="0" borderId="0" xfId="30" applyFont="1" applyAlignment="1">
      <alignment horizontal="center"/>
    </xf>
    <xf numFmtId="9" fontId="11" fillId="0" borderId="0" xfId="39" applyFont="1" applyAlignment="1">
      <alignment/>
    </xf>
    <xf numFmtId="0" fontId="29" fillId="0" borderId="0" xfId="30" applyFont="1" applyBorder="1">
      <alignment/>
    </xf>
    <xf numFmtId="0" fontId="44" fillId="0" borderId="0" xfId="41" applyFont="1" applyBorder="1">
      <alignment/>
      <protection locked="0"/>
    </xf>
    <xf numFmtId="0" fontId="53" fillId="0" borderId="0" xfId="30" applyNumberFormat="1" applyFont="1" applyBorder="1" applyProtection="1">
      <alignment/>
      <protection locked="0"/>
    </xf>
    <xf numFmtId="0" fontId="29" fillId="0" borderId="0" xfId="30" applyNumberFormat="1" applyFont="1" applyBorder="1" applyProtection="1">
      <alignment/>
      <protection locked="0"/>
    </xf>
    <xf numFmtId="0" fontId="29" fillId="0" borderId="0" xfId="26" applyFont="1" applyBorder="1" applyProtection="1">
      <alignment/>
      <protection locked="0"/>
    </xf>
    <xf numFmtId="0" fontId="29" fillId="0" borderId="0" xfId="15" applyFont="1" applyBorder="1">
      <alignment horizontal="right"/>
      <protection locked="0"/>
    </xf>
    <xf numFmtId="0" fontId="44" fillId="0" borderId="0" xfId="30" applyFont="1" applyBorder="1">
      <alignment/>
    </xf>
    <xf numFmtId="0" fontId="28" fillId="0" borderId="0" xfId="30" applyFont="1" applyBorder="1">
      <alignment/>
    </xf>
    <xf numFmtId="0" fontId="29" fillId="0" borderId="0" xfId="16" applyFont="1" applyBorder="1" applyAlignment="1">
      <alignment horizontal="center"/>
      <protection locked="0"/>
    </xf>
    <xf numFmtId="0" fontId="29" fillId="0" borderId="0" xfId="30" applyFont="1" applyBorder="1" applyAlignment="1">
      <alignment horizontal="center"/>
    </xf>
    <xf numFmtId="173" fontId="29" fillId="0" borderId="0" xfId="39" applyNumberFormat="1" applyFont="1" applyBorder="1" applyAlignment="1">
      <alignment horizontal="center"/>
    </xf>
    <xf numFmtId="0" fontId="29" fillId="0" borderId="0" xfId="30" applyNumberFormat="1" applyFont="1" applyBorder="1" applyAlignment="1" applyProtection="1">
      <alignment horizontal="center"/>
      <protection locked="0"/>
    </xf>
    <xf numFmtId="173" fontId="29" fillId="0" borderId="0" xfId="30" applyNumberFormat="1" applyFont="1" applyBorder="1">
      <alignment/>
    </xf>
    <xf numFmtId="173" fontId="29" fillId="0" borderId="0" xfId="39" applyNumberFormat="1" applyFont="1" applyBorder="1" applyAlignment="1">
      <alignment/>
    </xf>
    <xf numFmtId="1" fontId="29" fillId="0" borderId="0" xfId="39" applyNumberFormat="1" applyFont="1" applyBorder="1" applyAlignment="1">
      <alignment horizontal="center"/>
    </xf>
    <xf numFmtId="0" fontId="29" fillId="0" borderId="0" xfId="30" applyFont="1" applyFill="1" applyBorder="1">
      <alignment/>
    </xf>
    <xf numFmtId="14" fontId="29" fillId="0" borderId="0" xfId="30" applyNumberFormat="1" applyFont="1" applyBorder="1" applyAlignment="1">
      <alignment horizontal="left" vertical="center"/>
    </xf>
    <xf numFmtId="14" fontId="29" fillId="0" borderId="0" xfId="30" applyNumberFormat="1" applyFont="1" applyBorder="1" applyAlignment="1">
      <alignment horizontal="left" vertical="center"/>
    </xf>
    <xf numFmtId="0" fontId="18" fillId="0" borderId="1" xfId="32" applyNumberFormat="1" applyFont="1" applyBorder="1" applyProtection="1">
      <alignment/>
      <protection locked="0"/>
    </xf>
    <xf numFmtId="0" fontId="11" fillId="0" borderId="2" xfId="32" applyFont="1" applyBorder="1">
      <alignment/>
    </xf>
    <xf numFmtId="0" fontId="11" fillId="0" borderId="3" xfId="32" applyFont="1" applyBorder="1">
      <alignment/>
    </xf>
    <xf numFmtId="0" fontId="11" fillId="0" borderId="0" xfId="32" applyFont="1">
      <alignment/>
    </xf>
    <xf numFmtId="0" fontId="18" fillId="0" borderId="4" xfId="32" applyNumberFormat="1" applyFont="1" applyBorder="1" applyProtection="1">
      <alignment/>
      <protection locked="0"/>
    </xf>
    <xf numFmtId="0" fontId="11" fillId="0" borderId="0" xfId="32" applyFont="1" applyBorder="1">
      <alignment/>
    </xf>
    <xf numFmtId="0" fontId="11" fillId="0" borderId="9" xfId="32" applyFont="1" applyBorder="1">
      <alignment/>
    </xf>
    <xf numFmtId="0" fontId="34" fillId="0" borderId="5" xfId="32" applyFont="1" applyBorder="1">
      <alignment/>
    </xf>
    <xf numFmtId="0" fontId="11" fillId="0" borderId="11" xfId="32" applyFont="1" applyBorder="1">
      <alignment/>
    </xf>
    <xf numFmtId="0" fontId="11" fillId="0" borderId="6" xfId="32" applyFont="1" applyBorder="1">
      <alignment/>
    </xf>
    <xf numFmtId="0" fontId="11" fillId="0" borderId="1" xfId="32" applyNumberFormat="1" applyFont="1" applyBorder="1" applyProtection="1">
      <alignment/>
      <protection locked="0"/>
    </xf>
    <xf numFmtId="0" fontId="18" fillId="0" borderId="5" xfId="32" applyFont="1" applyBorder="1" applyAlignment="1">
      <alignment vertical="top"/>
    </xf>
    <xf numFmtId="0" fontId="11" fillId="0" borderId="6" xfId="32" applyFont="1" applyBorder="1" applyAlignment="1">
      <alignment vertical="top"/>
    </xf>
    <xf numFmtId="0" fontId="11" fillId="0" borderId="4" xfId="32" applyFont="1" applyBorder="1">
      <alignment/>
    </xf>
    <xf numFmtId="0" fontId="11" fillId="0" borderId="5" xfId="32" applyFont="1" applyBorder="1">
      <alignment/>
    </xf>
    <xf numFmtId="0" fontId="11" fillId="0" borderId="11" xfId="32" applyNumberFormat="1" applyFont="1" applyBorder="1" applyProtection="1">
      <alignment/>
      <protection locked="0"/>
    </xf>
    <xf numFmtId="0" fontId="11" fillId="0" borderId="12" xfId="32" applyFont="1" applyBorder="1" applyAlignment="1">
      <alignment horizontal="center"/>
    </xf>
    <xf numFmtId="0" fontId="11" fillId="0" borderId="14" xfId="32" applyFont="1" applyBorder="1" applyAlignment="1">
      <alignment horizontal="center"/>
    </xf>
    <xf numFmtId="0" fontId="11" fillId="0" borderId="15" xfId="32" applyFont="1" applyBorder="1" applyAlignment="1">
      <alignment horizontal="center"/>
    </xf>
    <xf numFmtId="0" fontId="11" fillId="0" borderId="4" xfId="32" applyNumberFormat="1" applyFont="1" applyBorder="1" applyProtection="1">
      <alignment/>
      <protection locked="0"/>
    </xf>
    <xf numFmtId="0" fontId="11" fillId="0" borderId="0" xfId="32" applyNumberFormat="1" applyFont="1" applyBorder="1" applyProtection="1">
      <alignment/>
      <protection locked="0"/>
    </xf>
    <xf numFmtId="0" fontId="11" fillId="0" borderId="11" xfId="32" applyNumberFormat="1" applyFont="1" applyBorder="1" applyAlignment="1" applyProtection="1">
      <alignment horizontal="center"/>
      <protection locked="0"/>
    </xf>
    <xf numFmtId="0" fontId="11" fillId="0" borderId="4" xfId="32" applyFont="1" applyBorder="1" applyAlignment="1">
      <alignment horizontal="center"/>
    </xf>
    <xf numFmtId="0" fontId="11" fillId="0" borderId="0" xfId="32" applyFont="1" applyBorder="1" applyAlignment="1">
      <alignment horizontal="center"/>
    </xf>
    <xf numFmtId="0" fontId="11" fillId="0" borderId="9" xfId="32" applyFont="1" applyBorder="1" applyAlignment="1">
      <alignment horizontal="center"/>
    </xf>
    <xf numFmtId="173" fontId="11" fillId="0" borderId="1" xfId="32" applyNumberFormat="1" applyFont="1" applyBorder="1">
      <alignment/>
    </xf>
    <xf numFmtId="173" fontId="11" fillId="0" borderId="2" xfId="32" applyNumberFormat="1" applyFont="1" applyBorder="1">
      <alignment/>
    </xf>
    <xf numFmtId="173" fontId="11" fillId="0" borderId="3" xfId="32" applyNumberFormat="1" applyFont="1" applyBorder="1">
      <alignment/>
    </xf>
    <xf numFmtId="0" fontId="11" fillId="0" borderId="5" xfId="32" applyFont="1" applyBorder="1" applyAlignment="1">
      <alignment horizontal="center"/>
    </xf>
    <xf numFmtId="0" fontId="11" fillId="0" borderId="11" xfId="32" applyFont="1" applyBorder="1" applyAlignment="1">
      <alignment horizontal="center"/>
    </xf>
    <xf numFmtId="0" fontId="11" fillId="0" borderId="6" xfId="32" applyFont="1" applyBorder="1" applyAlignment="1">
      <alignment horizontal="center"/>
    </xf>
    <xf numFmtId="173" fontId="11" fillId="0" borderId="4" xfId="32" applyNumberFormat="1" applyFont="1" applyBorder="1">
      <alignment/>
    </xf>
    <xf numFmtId="173" fontId="11" fillId="0" borderId="0" xfId="32" applyNumberFormat="1" applyFont="1" applyBorder="1">
      <alignment/>
    </xf>
    <xf numFmtId="173" fontId="11" fillId="0" borderId="9" xfId="32" applyNumberFormat="1" applyFont="1" applyBorder="1">
      <alignment/>
    </xf>
    <xf numFmtId="0" fontId="11" fillId="0" borderId="4" xfId="32" applyNumberFormat="1" applyFont="1" applyBorder="1" applyProtection="1" quotePrefix="1">
      <alignment/>
      <protection locked="0"/>
    </xf>
    <xf numFmtId="0" fontId="11" fillId="0" borderId="1" xfId="32" applyNumberFormat="1" applyFont="1" applyBorder="1" applyProtection="1" quotePrefix="1">
      <alignment/>
      <protection locked="0"/>
    </xf>
    <xf numFmtId="0" fontId="11" fillId="0" borderId="2" xfId="32" applyNumberFormat="1" applyFont="1" applyBorder="1" applyProtection="1">
      <alignment/>
      <protection locked="0"/>
    </xf>
    <xf numFmtId="173" fontId="11" fillId="0" borderId="0" xfId="32" applyNumberFormat="1" applyFont="1">
      <alignment/>
    </xf>
    <xf numFmtId="14" fontId="11" fillId="0" borderId="0" xfId="32" applyNumberFormat="1" applyFont="1" applyAlignment="1" quotePrefix="1">
      <alignment horizontal="left"/>
    </xf>
    <xf numFmtId="14" fontId="11" fillId="0" borderId="0" xfId="32" applyNumberFormat="1" applyFont="1" applyAlignment="1">
      <alignment horizontal="left"/>
    </xf>
    <xf numFmtId="0" fontId="18" fillId="0" borderId="1" xfId="34" applyNumberFormat="1" applyFont="1" applyBorder="1" applyProtection="1">
      <alignment/>
      <protection locked="0"/>
    </xf>
    <xf numFmtId="0" fontId="18" fillId="0" borderId="2" xfId="34" applyNumberFormat="1" applyFont="1" applyBorder="1" applyProtection="1">
      <alignment/>
      <protection locked="0"/>
    </xf>
    <xf numFmtId="0" fontId="11" fillId="0" borderId="2" xfId="34" applyFont="1" applyBorder="1">
      <alignment/>
    </xf>
    <xf numFmtId="0" fontId="11" fillId="0" borderId="3" xfId="34" applyFont="1" applyBorder="1">
      <alignment/>
    </xf>
    <xf numFmtId="0" fontId="11" fillId="0" borderId="0" xfId="34" applyFont="1">
      <alignment/>
    </xf>
    <xf numFmtId="0" fontId="18" fillId="0" borderId="4" xfId="34" applyNumberFormat="1" applyFont="1" applyBorder="1" applyProtection="1">
      <alignment/>
      <protection locked="0"/>
    </xf>
    <xf numFmtId="0" fontId="18" fillId="0" borderId="0" xfId="34" applyNumberFormat="1" applyFont="1" applyBorder="1" applyProtection="1">
      <alignment/>
      <protection locked="0"/>
    </xf>
    <xf numFmtId="0" fontId="11" fillId="0" borderId="0" xfId="34" applyFont="1" applyBorder="1">
      <alignment/>
    </xf>
    <xf numFmtId="0" fontId="11" fillId="0" borderId="9" xfId="34" applyFont="1" applyBorder="1">
      <alignment/>
    </xf>
    <xf numFmtId="0" fontId="34" fillId="0" borderId="5" xfId="34" applyFont="1" applyBorder="1">
      <alignment/>
    </xf>
    <xf numFmtId="0" fontId="34" fillId="0" borderId="11" xfId="34" applyFont="1" applyBorder="1">
      <alignment/>
    </xf>
    <xf numFmtId="0" fontId="11" fillId="0" borderId="1" xfId="34" applyFont="1" applyBorder="1">
      <alignment/>
    </xf>
    <xf numFmtId="0" fontId="11" fillId="0" borderId="3" xfId="34" applyNumberFormat="1" applyFont="1" applyBorder="1" applyProtection="1">
      <alignment/>
      <protection locked="0"/>
    </xf>
    <xf numFmtId="0" fontId="18" fillId="0" borderId="5" xfId="34" applyFont="1" applyBorder="1" applyAlignment="1">
      <alignment vertical="top"/>
    </xf>
    <xf numFmtId="0" fontId="11" fillId="0" borderId="6" xfId="34" applyFont="1" applyBorder="1" applyAlignment="1">
      <alignment vertical="top"/>
    </xf>
    <xf numFmtId="0" fontId="11" fillId="0" borderId="12" xfId="34" applyFont="1" applyBorder="1">
      <alignment/>
    </xf>
    <xf numFmtId="0" fontId="11" fillId="0" borderId="15" xfId="34" applyNumberFormat="1" applyFont="1" applyBorder="1" applyProtection="1">
      <alignment/>
      <protection locked="0"/>
    </xf>
    <xf numFmtId="0" fontId="11" fillId="0" borderId="12" xfId="34" applyFont="1" applyBorder="1" applyAlignment="1">
      <alignment horizontal="center"/>
    </xf>
    <xf numFmtId="0" fontId="11" fillId="0" borderId="14" xfId="34" applyFont="1" applyBorder="1" applyAlignment="1">
      <alignment horizontal="center"/>
    </xf>
    <xf numFmtId="0" fontId="11" fillId="0" borderId="15" xfId="34" applyFont="1" applyBorder="1" applyAlignment="1">
      <alignment horizontal="center"/>
    </xf>
    <xf numFmtId="0" fontId="11" fillId="0" borderId="4" xfId="34" applyNumberFormat="1" applyFont="1" applyBorder="1" applyProtection="1">
      <alignment/>
      <protection locked="0"/>
    </xf>
    <xf numFmtId="0" fontId="11" fillId="0" borderId="9" xfId="34" applyNumberFormat="1" applyFont="1" applyBorder="1" applyProtection="1">
      <alignment/>
      <protection locked="0"/>
    </xf>
    <xf numFmtId="0" fontId="11" fillId="0" borderId="4" xfId="34" applyFont="1" applyBorder="1">
      <alignment/>
    </xf>
    <xf numFmtId="0" fontId="11" fillId="0" borderId="5" xfId="34" applyFont="1" applyBorder="1">
      <alignment/>
    </xf>
    <xf numFmtId="0" fontId="11" fillId="0" borderId="6" xfId="34" applyNumberFormat="1" applyFont="1" applyBorder="1" applyAlignment="1" applyProtection="1">
      <alignment horizontal="center"/>
      <protection locked="0"/>
    </xf>
    <xf numFmtId="0" fontId="11" fillId="0" borderId="11" xfId="34" applyFont="1" applyBorder="1" applyAlignment="1">
      <alignment horizontal="center"/>
    </xf>
    <xf numFmtId="0" fontId="11" fillId="0" borderId="6" xfId="34" applyFont="1" applyBorder="1" applyAlignment="1">
      <alignment horizontal="center"/>
    </xf>
    <xf numFmtId="173" fontId="11" fillId="0" borderId="0" xfId="34" applyNumberFormat="1" applyFont="1" applyBorder="1">
      <alignment/>
    </xf>
    <xf numFmtId="173" fontId="11" fillId="0" borderId="9" xfId="34" applyNumberFormat="1" applyFont="1" applyBorder="1">
      <alignment/>
    </xf>
    <xf numFmtId="0" fontId="11" fillId="0" borderId="4" xfId="34" applyNumberFormat="1" applyFont="1" applyBorder="1" applyProtection="1" quotePrefix="1">
      <alignment/>
      <protection locked="0"/>
    </xf>
    <xf numFmtId="0" fontId="11" fillId="0" borderId="0" xfId="34" applyNumberFormat="1" applyFont="1" applyBorder="1" applyProtection="1">
      <alignment/>
      <protection locked="0"/>
    </xf>
    <xf numFmtId="173" fontId="11" fillId="0" borderId="1" xfId="34" applyNumberFormat="1" applyFont="1" applyBorder="1">
      <alignment/>
    </xf>
    <xf numFmtId="173" fontId="11" fillId="0" borderId="2" xfId="34" applyNumberFormat="1" applyFont="1" applyBorder="1">
      <alignment/>
    </xf>
    <xf numFmtId="173" fontId="11" fillId="0" borderId="3" xfId="34" applyNumberFormat="1" applyFont="1" applyBorder="1">
      <alignment/>
    </xf>
    <xf numFmtId="0" fontId="11" fillId="0" borderId="11" xfId="34" applyNumberFormat="1" applyFont="1" applyBorder="1" applyAlignment="1" applyProtection="1">
      <alignment horizontal="center"/>
      <protection locked="0"/>
    </xf>
    <xf numFmtId="0" fontId="11" fillId="0" borderId="5" xfId="34" applyFont="1" applyBorder="1" applyAlignment="1">
      <alignment horizontal="center"/>
    </xf>
    <xf numFmtId="0" fontId="11" fillId="0" borderId="0" xfId="34" applyNumberFormat="1" applyFont="1" applyBorder="1" applyAlignment="1" applyProtection="1">
      <alignment horizontal="center"/>
      <protection locked="0"/>
    </xf>
    <xf numFmtId="0" fontId="11" fillId="0" borderId="0" xfId="34" applyFont="1" applyBorder="1" applyAlignment="1">
      <alignment horizontal="center"/>
    </xf>
    <xf numFmtId="14" fontId="11" fillId="0" borderId="0" xfId="34" applyNumberFormat="1" applyFont="1" applyBorder="1" applyAlignment="1" quotePrefix="1">
      <alignment horizontal="left"/>
    </xf>
    <xf numFmtId="14" fontId="11" fillId="0" borderId="0" xfId="34" applyNumberFormat="1" applyFont="1" applyBorder="1" applyAlignment="1">
      <alignment horizontal="left"/>
    </xf>
    <xf numFmtId="0" fontId="12" fillId="0" borderId="0" xfId="27" applyFont="1">
      <alignment/>
      <protection/>
    </xf>
    <xf numFmtId="0" fontId="18" fillId="0" borderId="4" xfId="36" applyNumberFormat="1" applyFont="1" applyBorder="1" applyProtection="1">
      <alignment/>
      <protection locked="0"/>
    </xf>
    <xf numFmtId="0" fontId="11" fillId="0" borderId="0" xfId="36" applyFont="1" applyBorder="1">
      <alignment/>
    </xf>
    <xf numFmtId="0" fontId="34" fillId="0" borderId="5" xfId="36" applyFont="1" applyBorder="1">
      <alignment/>
    </xf>
    <xf numFmtId="0" fontId="11" fillId="0" borderId="11" xfId="36" applyFont="1" applyBorder="1">
      <alignment/>
    </xf>
    <xf numFmtId="0" fontId="18" fillId="0" borderId="1" xfId="42" applyFont="1" applyBorder="1" applyAlignment="1">
      <alignment/>
    </xf>
    <xf numFmtId="0" fontId="11" fillId="0" borderId="12" xfId="36" applyFont="1" applyBorder="1">
      <alignment/>
    </xf>
    <xf numFmtId="0" fontId="11" fillId="0" borderId="15" xfId="36" applyNumberFormat="1" applyFont="1" applyBorder="1" applyProtection="1">
      <alignment/>
      <protection locked="0"/>
    </xf>
    <xf numFmtId="0" fontId="16" fillId="0" borderId="4" xfId="36" applyNumberFormat="1" applyFont="1" applyBorder="1" applyProtection="1" quotePrefix="1">
      <alignment/>
      <protection locked="0"/>
    </xf>
    <xf numFmtId="0" fontId="16" fillId="0" borderId="3" xfId="36" applyNumberFormat="1" applyFont="1" applyBorder="1" applyProtection="1">
      <alignment/>
      <protection locked="0"/>
    </xf>
    <xf numFmtId="0" fontId="11" fillId="0" borderId="0" xfId="27" applyFont="1">
      <alignment/>
      <protection/>
    </xf>
    <xf numFmtId="0" fontId="11" fillId="0" borderId="4" xfId="36" applyFont="1" applyBorder="1" applyAlignment="1">
      <alignment horizontal="right"/>
    </xf>
    <xf numFmtId="0" fontId="11" fillId="0" borderId="9" xfId="36" applyNumberFormat="1" applyFont="1" applyBorder="1" applyProtection="1">
      <alignment/>
      <protection locked="0"/>
    </xf>
    <xf numFmtId="173" fontId="11" fillId="0" borderId="0" xfId="39" applyNumberFormat="1" applyFont="1" applyFill="1" applyBorder="1" applyAlignment="1" applyProtection="1">
      <alignment horizontal="center"/>
      <protection locked="0"/>
    </xf>
    <xf numFmtId="173" fontId="11" fillId="0" borderId="0" xfId="39" applyNumberFormat="1" applyFont="1" applyFill="1" applyBorder="1" applyAlignment="1">
      <alignment horizontal="center"/>
    </xf>
    <xf numFmtId="173" fontId="11" fillId="0" borderId="9" xfId="39" applyNumberFormat="1" applyFont="1" applyFill="1" applyBorder="1" applyAlignment="1">
      <alignment horizontal="center"/>
    </xf>
    <xf numFmtId="0" fontId="12" fillId="0" borderId="0" xfId="27" applyFont="1" applyFill="1">
      <alignment/>
      <protection/>
    </xf>
    <xf numFmtId="0" fontId="11" fillId="0" borderId="4" xfId="36" applyFont="1" applyBorder="1">
      <alignment/>
    </xf>
    <xf numFmtId="0" fontId="11" fillId="0" borderId="16" xfId="26" applyFont="1" applyBorder="1">
      <alignment/>
      <protection locked="0"/>
    </xf>
    <xf numFmtId="0" fontId="11" fillId="0" borderId="17" xfId="36" applyNumberFormat="1" applyFont="1" applyFill="1" applyBorder="1" applyAlignment="1" applyProtection="1">
      <alignment horizontal="center"/>
      <protection locked="0"/>
    </xf>
    <xf numFmtId="0" fontId="11" fillId="0" borderId="18" xfId="36" applyFont="1" applyFill="1" applyBorder="1" applyAlignment="1" applyProtection="1">
      <alignment horizontal="center"/>
      <protection locked="0"/>
    </xf>
    <xf numFmtId="0" fontId="11" fillId="0" borderId="18" xfId="36" applyFont="1" applyFill="1" applyBorder="1" applyAlignment="1">
      <alignment horizontal="center"/>
    </xf>
    <xf numFmtId="0" fontId="11" fillId="0" borderId="17" xfId="36" applyFont="1" applyFill="1" applyBorder="1" applyAlignment="1">
      <alignment horizontal="center"/>
    </xf>
    <xf numFmtId="0" fontId="11" fillId="0" borderId="4" xfId="36" applyNumberFormat="1" applyFont="1" applyBorder="1" applyAlignment="1" applyProtection="1">
      <alignment horizontal="right"/>
      <protection locked="0"/>
    </xf>
    <xf numFmtId="173" fontId="11" fillId="0" borderId="0" xfId="26" applyNumberFormat="1" applyFont="1" applyFill="1" applyBorder="1">
      <alignment/>
      <protection locked="0"/>
    </xf>
    <xf numFmtId="173" fontId="11" fillId="0" borderId="9" xfId="26" applyNumberFormat="1" applyFont="1" applyFill="1" applyBorder="1">
      <alignment/>
      <protection locked="0"/>
    </xf>
    <xf numFmtId="173" fontId="11" fillId="0" borderId="0" xfId="39" applyNumberFormat="1" applyFont="1" applyFill="1" applyBorder="1" applyAlignment="1">
      <alignment horizontal="center"/>
    </xf>
    <xf numFmtId="173" fontId="11" fillId="0" borderId="9" xfId="39" applyNumberFormat="1" applyFont="1" applyFill="1" applyBorder="1" applyAlignment="1">
      <alignment horizontal="center"/>
    </xf>
    <xf numFmtId="0" fontId="11" fillId="0" borderId="9" xfId="36" applyNumberFormat="1" applyFont="1" applyBorder="1" applyAlignment="1" applyProtection="1">
      <alignment horizontal="left"/>
      <protection locked="0"/>
    </xf>
    <xf numFmtId="173" fontId="11" fillId="0" borderId="2" xfId="26" applyNumberFormat="1" applyFont="1" applyFill="1" applyBorder="1">
      <alignment/>
      <protection locked="0"/>
    </xf>
    <xf numFmtId="173" fontId="11" fillId="0" borderId="3" xfId="26" applyNumberFormat="1" applyFont="1" applyFill="1" applyBorder="1">
      <alignment/>
      <protection locked="0"/>
    </xf>
    <xf numFmtId="0" fontId="11" fillId="0" borderId="6" xfId="36" applyNumberFormat="1" applyFont="1" applyFill="1" applyBorder="1" applyAlignment="1" applyProtection="1">
      <alignment horizontal="center"/>
      <protection locked="0"/>
    </xf>
    <xf numFmtId="0" fontId="11" fillId="0" borderId="1" xfId="36" applyFont="1" applyBorder="1" quotePrefix="1">
      <alignment/>
    </xf>
    <xf numFmtId="0" fontId="11" fillId="0" borderId="3" xfId="36" applyNumberFormat="1" applyFont="1" applyBorder="1" applyProtection="1">
      <alignment/>
      <protection locked="0"/>
    </xf>
    <xf numFmtId="0" fontId="11" fillId="0" borderId="5" xfId="36" applyFont="1" applyBorder="1">
      <alignment/>
    </xf>
    <xf numFmtId="0" fontId="16" fillId="0" borderId="1" xfId="36" applyFont="1" applyBorder="1" quotePrefix="1">
      <alignment/>
    </xf>
    <xf numFmtId="0" fontId="11" fillId="0" borderId="0" xfId="36" applyNumberFormat="1" applyFont="1" applyBorder="1" applyProtection="1">
      <alignment/>
      <protection locked="0"/>
    </xf>
    <xf numFmtId="0" fontId="11" fillId="0" borderId="16" xfId="36" applyFont="1" applyBorder="1">
      <alignment/>
    </xf>
    <xf numFmtId="1" fontId="11" fillId="0" borderId="18" xfId="39" applyNumberFormat="1" applyFont="1" applyFill="1" applyBorder="1" applyAlignment="1">
      <alignment horizontal="center"/>
    </xf>
    <xf numFmtId="0" fontId="11" fillId="0" borderId="17" xfId="26" applyFont="1" applyFill="1" applyBorder="1" applyAlignment="1">
      <alignment horizontal="center"/>
      <protection locked="0"/>
    </xf>
    <xf numFmtId="0" fontId="11" fillId="0" borderId="0" xfId="36" applyNumberFormat="1" applyFont="1" applyFill="1" applyBorder="1" applyAlignment="1" applyProtection="1">
      <alignment horizontal="center"/>
      <protection locked="0"/>
    </xf>
    <xf numFmtId="1" fontId="11" fillId="0" borderId="0" xfId="39" applyNumberFormat="1" applyFont="1" applyFill="1" applyBorder="1" applyAlignment="1">
      <alignment horizontal="center"/>
    </xf>
    <xf numFmtId="0" fontId="11" fillId="0" borderId="0" xfId="26" applyFont="1" applyFill="1" applyBorder="1" applyAlignment="1">
      <alignment horizontal="center"/>
      <protection locked="0"/>
    </xf>
    <xf numFmtId="0" fontId="11" fillId="0" borderId="0" xfId="36" applyFont="1" applyFill="1" applyBorder="1">
      <alignment/>
    </xf>
    <xf numFmtId="14" fontId="11" fillId="0" borderId="0" xfId="27" applyNumberFormat="1" applyFont="1" applyBorder="1" applyAlignment="1" quotePrefix="1">
      <alignment horizontal="left"/>
      <protection/>
    </xf>
    <xf numFmtId="14" fontId="11" fillId="0" borderId="0" xfId="27" applyNumberFormat="1" applyFont="1" applyBorder="1" applyAlignment="1">
      <alignment horizontal="left"/>
      <protection/>
    </xf>
    <xf numFmtId="0" fontId="12" fillId="0" borderId="0" xfId="27" applyFont="1" applyBorder="1">
      <alignment/>
      <protection/>
    </xf>
    <xf numFmtId="173" fontId="12" fillId="0" borderId="0" xfId="27" applyNumberFormat="1" applyFont="1">
      <alignment/>
      <protection/>
    </xf>
    <xf numFmtId="0" fontId="51" fillId="0" borderId="0" xfId="27" applyFont="1" applyAlignment="1">
      <alignment horizontal="center"/>
      <protection/>
    </xf>
    <xf numFmtId="0" fontId="11" fillId="0" borderId="0" xfId="27" applyFont="1" applyBorder="1">
      <alignment/>
      <protection/>
    </xf>
    <xf numFmtId="173" fontId="11" fillId="0" borderId="0" xfId="27" applyNumberFormat="1" applyFont="1">
      <alignment/>
      <protection/>
    </xf>
    <xf numFmtId="0" fontId="12" fillId="0" borderId="0" xfId="27" applyFont="1" applyAlignment="1">
      <alignment horizontal="right"/>
      <protection/>
    </xf>
    <xf numFmtId="0" fontId="11" fillId="0" borderId="0" xfId="26" applyFont="1" applyBorder="1" applyAlignment="1">
      <alignment horizontal="right"/>
      <protection locked="0"/>
    </xf>
    <xf numFmtId="0" fontId="12" fillId="0" borderId="4" xfId="27" applyFont="1" applyFill="1" applyBorder="1">
      <alignment/>
      <protection/>
    </xf>
    <xf numFmtId="3" fontId="11" fillId="0" borderId="0" xfId="19" applyNumberFormat="1" applyFont="1" applyFill="1" applyBorder="1" applyAlignment="1">
      <alignment/>
    </xf>
    <xf numFmtId="0" fontId="27" fillId="0" borderId="0" xfId="27" applyFont="1" applyBorder="1">
      <alignment/>
      <protection/>
    </xf>
    <xf numFmtId="0" fontId="29" fillId="0" borderId="0" xfId="27" applyFont="1" applyBorder="1">
      <alignment/>
      <protection/>
    </xf>
    <xf numFmtId="0" fontId="28" fillId="0" borderId="0" xfId="36" applyNumberFormat="1" applyFont="1" applyBorder="1" applyProtection="1">
      <alignment/>
      <protection locked="0"/>
    </xf>
    <xf numFmtId="0" fontId="29" fillId="0" borderId="0" xfId="36" applyNumberFormat="1" applyFont="1" applyBorder="1" applyProtection="1">
      <alignment/>
      <protection locked="0"/>
    </xf>
    <xf numFmtId="0" fontId="30" fillId="0" borderId="0" xfId="27" applyFont="1" applyBorder="1">
      <alignment/>
      <protection/>
    </xf>
    <xf numFmtId="173" fontId="29" fillId="0" borderId="0" xfId="27" applyNumberFormat="1" applyFont="1" applyBorder="1">
      <alignment/>
      <protection/>
    </xf>
    <xf numFmtId="0" fontId="28" fillId="0" borderId="0" xfId="41" applyFont="1" applyBorder="1">
      <alignment/>
      <protection locked="0"/>
    </xf>
    <xf numFmtId="0" fontId="28" fillId="0" borderId="0" xfId="26" applyFont="1" applyBorder="1">
      <alignment/>
      <protection locked="0"/>
    </xf>
    <xf numFmtId="0" fontId="29" fillId="0" borderId="0" xfId="26" applyFont="1" applyBorder="1" applyAlignment="1">
      <alignment horizontal="right"/>
      <protection locked="0"/>
    </xf>
    <xf numFmtId="0" fontId="28" fillId="0" borderId="4" xfId="26" applyFont="1" applyBorder="1" applyAlignment="1">
      <alignment horizontal="center" vertical="top"/>
      <protection locked="0"/>
    </xf>
    <xf numFmtId="0" fontId="29" fillId="0" borderId="0" xfId="16" applyFont="1" applyBorder="1">
      <alignment horizontal="right"/>
      <protection locked="0"/>
    </xf>
    <xf numFmtId="0" fontId="28" fillId="0" borderId="0" xfId="36" applyNumberFormat="1" applyFont="1" applyBorder="1" applyAlignment="1" applyProtection="1" quotePrefix="1">
      <alignment horizontal="right"/>
      <protection locked="0"/>
    </xf>
    <xf numFmtId="0" fontId="29" fillId="0" borderId="0" xfId="36" applyFont="1" applyFill="1" applyBorder="1">
      <alignment/>
    </xf>
    <xf numFmtId="0" fontId="29" fillId="0" borderId="0" xfId="36" applyFont="1" applyBorder="1" applyAlignment="1">
      <alignment horizontal="right"/>
    </xf>
    <xf numFmtId="0" fontId="27" fillId="0" borderId="0" xfId="27" applyFont="1" applyFill="1" applyBorder="1">
      <alignment/>
      <protection/>
    </xf>
    <xf numFmtId="3" fontId="29" fillId="0" borderId="0" xfId="19" applyNumberFormat="1" applyFont="1" applyFill="1" applyBorder="1" applyAlignment="1">
      <alignment/>
    </xf>
    <xf numFmtId="0" fontId="29" fillId="0" borderId="0" xfId="36" applyNumberFormat="1" applyFont="1" applyBorder="1" applyAlignment="1" applyProtection="1">
      <alignment horizontal="right"/>
      <protection locked="0"/>
    </xf>
    <xf numFmtId="0" fontId="25" fillId="0" borderId="0" xfId="38" applyFont="1" applyBorder="1">
      <alignment/>
      <protection/>
    </xf>
    <xf numFmtId="0" fontId="13" fillId="0" borderId="0" xfId="38" applyFont="1">
      <alignment/>
      <protection/>
    </xf>
    <xf numFmtId="0" fontId="25" fillId="0" borderId="0" xfId="38" applyFont="1">
      <alignment/>
      <protection/>
    </xf>
    <xf numFmtId="0" fontId="25" fillId="0" borderId="0" xfId="24" applyNumberFormat="1" applyFont="1" applyProtection="1">
      <alignment/>
      <protection locked="0"/>
    </xf>
    <xf numFmtId="0" fontId="25" fillId="0" borderId="0" xfId="25" applyNumberFormat="1" applyFont="1" applyBorder="1" applyProtection="1">
      <alignment/>
      <protection locked="0"/>
    </xf>
    <xf numFmtId="0" fontId="25" fillId="0" borderId="0" xfId="37" applyFont="1" applyAlignment="1">
      <alignment horizontal="left"/>
      <protection/>
    </xf>
    <xf numFmtId="0" fontId="58" fillId="0" borderId="0" xfId="27" applyFont="1" applyAlignment="1">
      <alignment horizontal="left"/>
      <protection/>
    </xf>
    <xf numFmtId="0" fontId="25" fillId="0" borderId="0" xfId="31" applyFont="1" applyBorder="1">
      <alignment/>
    </xf>
    <xf numFmtId="0" fontId="25" fillId="0" borderId="0" xfId="33" applyFont="1" applyBorder="1">
      <alignment/>
    </xf>
    <xf numFmtId="0" fontId="25" fillId="0" borderId="0" xfId="35" applyFont="1" applyBorder="1">
      <alignment/>
    </xf>
    <xf numFmtId="0" fontId="25" fillId="0" borderId="0" xfId="28" applyFont="1" applyAlignment="1">
      <alignment horizontal="left"/>
    </xf>
  </cellXfs>
  <cellStyles count="29">
    <cellStyle name="Normal" xfId="0"/>
    <cellStyle name="Column Head" xfId="15"/>
    <cellStyle name="Column Head-underline" xfId="16"/>
    <cellStyle name="Comma" xfId="17"/>
    <cellStyle name="Comma [0]" xfId="18"/>
    <cellStyle name="Comma_PART61" xfId="19"/>
    <cellStyle name="Currency" xfId="20"/>
    <cellStyle name="Currency [0]" xfId="21"/>
    <cellStyle name="Followed Hyperlink" xfId="22"/>
    <cellStyle name="Hyperlink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26" xfId="29"/>
    <cellStyle name="Normal_PART35" xfId="30"/>
    <cellStyle name="Normal_PART4" xfId="31"/>
    <cellStyle name="Normal_PART45" xfId="32"/>
    <cellStyle name="Normal_PART5" xfId="33"/>
    <cellStyle name="Normal_PART51" xfId="34"/>
    <cellStyle name="Normal_PART6" xfId="35"/>
    <cellStyle name="Normal_PART61" xfId="36"/>
    <cellStyle name="Normal_S_ALUM00p" xfId="37"/>
    <cellStyle name="Normal_Sum15910" xfId="38"/>
    <cellStyle name="Percent" xfId="39"/>
    <cellStyle name="Percents" xfId="40"/>
    <cellStyle name="Titles" xfId="41"/>
    <cellStyle name="Underline cells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25"/>
          <c:w val="0.760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'gradresp-charts'!$B$8:$H$8</c:f>
              <c:numCache/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'gradresp-charts'!$B$9:$H$9</c:f>
              <c:numCache/>
            </c:numRef>
          </c:val>
        </c:ser>
        <c:overlap val="100"/>
        <c:axId val="31078448"/>
        <c:axId val="11270577"/>
      </c:bar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70577"/>
        <c:crosses val="autoZero"/>
        <c:auto val="0"/>
        <c:lblOffset val="100"/>
        <c:noMultiLvlLbl val="0"/>
      </c:catAx>
      <c:valAx>
        <c:axId val="112705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07844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738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Schools-Charts'!$C$28:$I$28</c:f>
              <c:numCache/>
            </c:numRef>
          </c:val>
        </c:ser>
        <c:ser>
          <c:idx val="1"/>
          <c:order val="1"/>
          <c:tx>
            <c:strRef>
              <c:f>'Part 1 Schools-Charts'!$B$29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Schools-Charts'!$C$29:$I$29</c:f>
              <c:numCache/>
            </c:numRef>
          </c:val>
        </c:ser>
        <c:ser>
          <c:idx val="2"/>
          <c:order val="2"/>
          <c:tx>
            <c:strRef>
              <c:f>'Part 1 Schools-Charts'!$B$30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Schools-Charts'!$C$30:$I$30</c:f>
              <c:numCache/>
            </c:numRef>
          </c:val>
        </c:ser>
        <c:ser>
          <c:idx val="3"/>
          <c:order val="3"/>
          <c:tx>
            <c:strRef>
              <c:f>'Part 1 Schools-Charts'!$B$31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Schools-Charts'!$C$31:$I$31</c:f>
              <c:numCache/>
            </c:numRef>
          </c:val>
        </c:ser>
        <c:ser>
          <c:idx val="4"/>
          <c:order val="4"/>
          <c:tx>
            <c:strRef>
              <c:f>'Part 1 Schools-Charts'!$B$32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Schools-Charts'!$C$32:$I$32</c:f>
              <c:numCache/>
            </c:numRef>
          </c:val>
        </c:ser>
        <c:ser>
          <c:idx val="5"/>
          <c:order val="5"/>
          <c:tx>
            <c:strRef>
              <c:f>'Part 1 Schools-Charts'!$B$33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Schools-Charts'!$C$33:$I$33</c:f>
              <c:numCache/>
            </c:numRef>
          </c:val>
        </c:ser>
        <c:overlap val="100"/>
        <c:gapWidth val="100"/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447476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96875"/>
          <c:h val="0.83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 1 Schools-Charts'!$B$45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 Schools-Charts'!$C$1:$I$1</c:f>
              <c:strCache/>
            </c:strRef>
          </c:cat>
          <c:val>
            <c:numRef>
              <c:f>'Part 1 Schools-Charts'!$C$45:$I$45</c:f>
              <c:numCache/>
            </c:numRef>
          </c:val>
        </c:ser>
        <c:overlap val="100"/>
        <c:gapWidth val="80"/>
        <c:axId val="50379572"/>
        <c:axId val="50762965"/>
      </c:barChart>
      <c:catAx>
        <c:axId val="50379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0379572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75375"/>
          <c:h val="0.83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Schools-Charts'!$C$47:$I$47</c:f>
              <c:strCache/>
            </c:strRef>
          </c:cat>
          <c:val>
            <c:numRef>
              <c:f>'Part 1 Schools-Charts'!$C$48:$I$48</c:f>
              <c:numCache/>
            </c:numRef>
          </c:val>
        </c:ser>
        <c:ser>
          <c:idx val="1"/>
          <c:order val="1"/>
          <c:tx>
            <c:strRef>
              <c:f>'Part 1 Schools-Charts'!$B$49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Schools-Charts'!$C$47:$I$47</c:f>
              <c:strCache/>
            </c:strRef>
          </c:cat>
          <c:val>
            <c:numRef>
              <c:f>'Part 1 Schools-Charts'!$C$49:$I$49</c:f>
              <c:numCache/>
            </c:numRef>
          </c:val>
        </c:ser>
        <c:ser>
          <c:idx val="2"/>
          <c:order val="2"/>
          <c:tx>
            <c:strRef>
              <c:f>'Part 1 Schools-Charts'!$B$50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Schools-Charts'!$C$47:$I$47</c:f>
              <c:strCache/>
            </c:strRef>
          </c:cat>
          <c:val>
            <c:numRef>
              <c:f>'Part 1 Schools-Charts'!$C$50:$I$50</c:f>
              <c:numCache/>
            </c:numRef>
          </c:val>
        </c:ser>
        <c:ser>
          <c:idx val="3"/>
          <c:order val="3"/>
          <c:tx>
            <c:strRef>
              <c:f>'Part 1 Schools-Charts'!$B$51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Schools-Charts'!$C$47:$I$47</c:f>
              <c:strCache/>
            </c:strRef>
          </c:cat>
          <c:val>
            <c:numRef>
              <c:f>'Part 1 Schools-Charts'!$C$51:$I$51</c:f>
              <c:numCache/>
            </c:numRef>
          </c:val>
        </c:ser>
        <c:ser>
          <c:idx val="4"/>
          <c:order val="4"/>
          <c:tx>
            <c:strRef>
              <c:f>'Part 1 Schools-Charts'!$B$52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Schools-Charts'!$C$47:$I$47</c:f>
              <c:strCache/>
            </c:strRef>
          </c:cat>
          <c:val>
            <c:numRef>
              <c:f>'Part 1 Schools-Charts'!$C$52:$I$52</c:f>
              <c:numCache/>
            </c:numRef>
          </c:val>
        </c:ser>
        <c:ser>
          <c:idx val="5"/>
          <c:order val="5"/>
          <c:tx>
            <c:strRef>
              <c:f>'Part 1 Schools-Charts'!$B$53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Schools-Charts'!$C$47:$I$47</c:f>
              <c:strCache/>
            </c:strRef>
          </c:cat>
          <c:val>
            <c:numRef>
              <c:f>'Part 1 Schools-Charts'!$C$53:$I$53</c:f>
              <c:numCache/>
            </c:numRef>
          </c:val>
        </c:ser>
        <c:overlap val="100"/>
        <c:gapWidth val="100"/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1350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 Schools-Charts'!$B$10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Schools-Charts'!$C$10:$I$10</c:f>
              <c:numCache/>
            </c:numRef>
          </c:val>
        </c:ser>
        <c:ser>
          <c:idx val="1"/>
          <c:order val="1"/>
          <c:tx>
            <c:strRef>
              <c:f>'Part 2 Schools-Charts'!$B$11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Schools-Charts'!$C$11:$I$11</c:f>
              <c:numCache/>
            </c:numRef>
          </c:val>
        </c:ser>
        <c:ser>
          <c:idx val="2"/>
          <c:order val="2"/>
          <c:tx>
            <c:strRef>
              <c:f>'Part 2 Schools-Charts'!$B$12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Schools-Charts'!$C$12:$I$12</c:f>
              <c:numCache/>
            </c:numRef>
          </c:val>
        </c:ser>
        <c:overlap val="100"/>
        <c:gapWidth val="100"/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17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 Schools-Charts'!$B$34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Schools-Charts'!$C$34:$I$34</c:f>
              <c:numCache/>
            </c:numRef>
          </c:val>
        </c:ser>
        <c:ser>
          <c:idx val="1"/>
          <c:order val="1"/>
          <c:tx>
            <c:strRef>
              <c:f>'Part 2 Schools-Charts'!$B$35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Schools-Charts'!$C$35:$I$35</c:f>
              <c:numCache/>
            </c:numRef>
          </c:val>
        </c:ser>
        <c:ser>
          <c:idx val="2"/>
          <c:order val="2"/>
          <c:tx>
            <c:strRef>
              <c:f>'Part 2 Schools-Charts'!$B$36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Schools-Charts'!$C$36:$I$36</c:f>
              <c:numCache/>
            </c:numRef>
          </c:val>
        </c:ser>
        <c:ser>
          <c:idx val="3"/>
          <c:order val="3"/>
          <c:tx>
            <c:strRef>
              <c:f>'Part 2 Schools-Charts'!$B$37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Schools-Charts'!$C$37:$I$37</c:f>
              <c:numCache/>
            </c:numRef>
          </c:val>
        </c:ser>
        <c:ser>
          <c:idx val="4"/>
          <c:order val="4"/>
          <c:tx>
            <c:strRef>
              <c:f>'Part 2 Schools-Charts'!$B$38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Schools-Charts'!$C$38:$I$38</c:f>
              <c:numCache/>
            </c:numRef>
          </c:val>
        </c:ser>
        <c:ser>
          <c:idx val="5"/>
          <c:order val="5"/>
          <c:tx>
            <c:strRef>
              <c:f>'Part 2 Schools-Charts'!$B$39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 Schools-Charts'!$C$6:$I$6</c:f>
              <c:strCache/>
            </c:strRef>
          </c:cat>
          <c:val>
            <c:numRef>
              <c:f>'Part 2 Schools-Charts'!$C$39:$I$39</c:f>
              <c:numCache/>
            </c:numRef>
          </c:val>
        </c:ser>
        <c:overlap val="100"/>
        <c:gapWidth val="100"/>
        <c:axId val="17808242"/>
        <c:axId val="26056451"/>
      </c:bar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808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764"/>
          <c:h val="0.8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Schools-Charts'!$B$10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Schools-Charts'!$C$6:$I$6</c:f>
              <c:strCache/>
            </c:strRef>
          </c:cat>
          <c:val>
            <c:numRef>
              <c:f>'Part3 Schools-Charts'!$C$10:$I$10</c:f>
              <c:numCache/>
            </c:numRef>
          </c:val>
        </c:ser>
        <c:ser>
          <c:idx val="1"/>
          <c:order val="1"/>
          <c:tx>
            <c:strRef>
              <c:f>'Part3 Schools-Charts'!$B$11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Schools-Charts'!$C$6:$I$6</c:f>
              <c:strCache/>
            </c:strRef>
          </c:cat>
          <c:val>
            <c:numRef>
              <c:f>'Part3 Schools-Charts'!$C$11:$I$11</c:f>
              <c:numCache/>
            </c:numRef>
          </c:val>
        </c:ser>
        <c:ser>
          <c:idx val="2"/>
          <c:order val="2"/>
          <c:tx>
            <c:strRef>
              <c:f>'Part3 Schools-Charts'!$B$12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Schools-Charts'!$C$6:$I$6</c:f>
              <c:strCache/>
            </c:strRef>
          </c:cat>
          <c:val>
            <c:numRef>
              <c:f>'Part3 Schools-Charts'!$C$12:$I$12</c:f>
              <c:numCache/>
            </c:numRef>
          </c:val>
        </c:ser>
        <c:ser>
          <c:idx val="3"/>
          <c:order val="3"/>
          <c:tx>
            <c:strRef>
              <c:f>'Part3 Schools-Charts'!$B$13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Schools-Charts'!$C$6:$I$6</c:f>
              <c:strCache/>
            </c:strRef>
          </c:cat>
          <c:val>
            <c:numRef>
              <c:f>'Part3 Schools-Charts'!$C$13:$I$13</c:f>
              <c:numCache/>
            </c:numRef>
          </c:val>
        </c:ser>
        <c:ser>
          <c:idx val="4"/>
          <c:order val="4"/>
          <c:tx>
            <c:strRef>
              <c:f>'Part3 Schools-Charts'!$B$14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Schools-Charts'!$C$6:$I$6</c:f>
              <c:strCache/>
            </c:strRef>
          </c:cat>
          <c:val>
            <c:numRef>
              <c:f>'Part3 Schools-Charts'!$C$14:$I$14</c:f>
              <c:numCache/>
            </c:numRef>
          </c:val>
        </c:ser>
        <c:ser>
          <c:idx val="5"/>
          <c:order val="5"/>
          <c:tx>
            <c:strRef>
              <c:f>'Part3 Schools-Charts'!$B$15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Schools-Charts'!$C$6:$I$6</c:f>
              <c:strCache/>
            </c:strRef>
          </c:cat>
          <c:val>
            <c:numRef>
              <c:f>'Part3 Schools-Charts'!$C$15:$I$15</c:f>
              <c:numCache/>
            </c:numRef>
          </c:val>
        </c:ser>
        <c:overlap val="100"/>
        <c:gapWidth val="100"/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18146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75"/>
          <c:w val="0.7655"/>
          <c:h val="0.8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Schools-Charts'!$B$30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Schools-Charts'!$C$29:$I$29</c:f>
              <c:strCache/>
            </c:strRef>
          </c:cat>
          <c:val>
            <c:numRef>
              <c:f>'Part3 Schools-Charts'!$C$30:$I$30</c:f>
              <c:numCache/>
            </c:numRef>
          </c:val>
        </c:ser>
        <c:ser>
          <c:idx val="1"/>
          <c:order val="1"/>
          <c:tx>
            <c:strRef>
              <c:f>'Part3 Schools-Charts'!$B$31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Schools-Charts'!$C$29:$I$29</c:f>
              <c:strCache/>
            </c:strRef>
          </c:cat>
          <c:val>
            <c:numRef>
              <c:f>'Part3 Schools-Charts'!$C$31:$I$31</c:f>
              <c:numCache/>
            </c:numRef>
          </c:val>
        </c:ser>
        <c:ser>
          <c:idx val="2"/>
          <c:order val="2"/>
          <c:tx>
            <c:strRef>
              <c:f>'Part3 Schools-Charts'!$B$32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Schools-Charts'!$C$29:$I$29</c:f>
              <c:strCache/>
            </c:strRef>
          </c:cat>
          <c:val>
            <c:numRef>
              <c:f>'Part3 Schools-Charts'!$C$32:$I$32</c:f>
              <c:numCache/>
            </c:numRef>
          </c:val>
        </c:ser>
        <c:ser>
          <c:idx val="3"/>
          <c:order val="3"/>
          <c:tx>
            <c:strRef>
              <c:f>'Part3 Schools-Charts'!$B$33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Schools-Charts'!$C$29:$I$29</c:f>
              <c:strCache/>
            </c:strRef>
          </c:cat>
          <c:val>
            <c:numRef>
              <c:f>'Part3 Schools-Charts'!$C$33:$I$33</c:f>
              <c:numCache/>
            </c:numRef>
          </c:val>
        </c:ser>
        <c:ser>
          <c:idx val="4"/>
          <c:order val="4"/>
          <c:tx>
            <c:strRef>
              <c:f>'Part3 Schools-Charts'!$B$34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Schools-Charts'!$C$29:$I$29</c:f>
              <c:strCache/>
            </c:strRef>
          </c:cat>
          <c:val>
            <c:numRef>
              <c:f>'Part3 Schools-Charts'!$C$34:$I$34</c:f>
              <c:numCache/>
            </c:numRef>
          </c:val>
        </c:ser>
        <c:overlap val="100"/>
        <c:gapWidth val="100"/>
        <c:axId val="3344358"/>
        <c:axId val="30099223"/>
      </c:barChart>
      <c:catAx>
        <c:axId val="334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435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764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Schools-Charts'!$B$20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Schools-Charts'!$C$19:$I$19</c:f>
              <c:strCache/>
            </c:strRef>
          </c:cat>
          <c:val>
            <c:numRef>
              <c:f>'Part3 Schools-Charts'!$C$20:$I$20</c:f>
              <c:numCache/>
            </c:numRef>
          </c:val>
        </c:ser>
        <c:ser>
          <c:idx val="1"/>
          <c:order val="1"/>
          <c:tx>
            <c:strRef>
              <c:f>'Part3 Schools-Charts'!$B$21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Schools-Charts'!$C$19:$I$19</c:f>
              <c:strCache/>
            </c:strRef>
          </c:cat>
          <c:val>
            <c:numRef>
              <c:f>'Part3 Schools-Charts'!$C$21:$I$21</c:f>
              <c:numCache/>
            </c:numRef>
          </c:val>
        </c:ser>
        <c:ser>
          <c:idx val="2"/>
          <c:order val="2"/>
          <c:tx>
            <c:strRef>
              <c:f>'Part3 Schools-Charts'!$B$22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Schools-Charts'!$C$19:$I$19</c:f>
              <c:strCache/>
            </c:strRef>
          </c:cat>
          <c:val>
            <c:numRef>
              <c:f>'Part3 Schools-Charts'!$C$22:$I$22</c:f>
              <c:numCache/>
            </c:numRef>
          </c:val>
        </c:ser>
        <c:ser>
          <c:idx val="3"/>
          <c:order val="3"/>
          <c:tx>
            <c:strRef>
              <c:f>'Part3 Schools-Charts'!$B$23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Schools-Charts'!$C$19:$I$19</c:f>
              <c:strCache/>
            </c:strRef>
          </c:cat>
          <c:val>
            <c:numRef>
              <c:f>'Part3 Schools-Charts'!$C$23:$I$23</c:f>
              <c:numCache/>
            </c:numRef>
          </c:val>
        </c:ser>
        <c:ser>
          <c:idx val="4"/>
          <c:order val="4"/>
          <c:tx>
            <c:strRef>
              <c:f>'Part3 Schools-Charts'!$B$24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Schools-Charts'!$C$19:$I$19</c:f>
              <c:strCache/>
            </c:strRef>
          </c:cat>
          <c:val>
            <c:numRef>
              <c:f>'Part3 Schools-Charts'!$C$24:$I$24</c:f>
              <c:numCache/>
            </c:numRef>
          </c:val>
        </c:ser>
        <c:ser>
          <c:idx val="5"/>
          <c:order val="5"/>
          <c:tx>
            <c:strRef>
              <c:f>'Part3 Schools-Charts'!$B$25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Schools-Charts'!$C$19:$I$19</c:f>
              <c:strCache/>
            </c:strRef>
          </c:cat>
          <c:val>
            <c:numRef>
              <c:f>'Part3 Schools-Charts'!$C$25:$I$25</c:f>
              <c:numCache/>
            </c:numRef>
          </c:val>
        </c:ser>
        <c:overlap val="100"/>
        <c:gapWidth val="100"/>
        <c:axId val="2457552"/>
        <c:axId val="22117969"/>
      </c:bar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55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Schools-Charts'!$S$66:$Y$66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Schools-Charts'!$S$67:$Y$67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Schools-Charts'!$S$68:$Y$68</c:f>
              <c:numCache/>
            </c:numRef>
          </c:val>
        </c:ser>
        <c:overlap val="100"/>
        <c:gapWidth val="40"/>
        <c:axId val="64843994"/>
        <c:axId val="46725035"/>
      </c:barChart>
      <c:catAx>
        <c:axId val="64843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84399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7"/>
          <c:w val="0.946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Schools-Charts'!$S$73:$Y$73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Schools-Charts'!$S$74:$Y$74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Schools-Charts'!$S$75:$Y$75</c:f>
              <c:numCache/>
            </c:numRef>
          </c:val>
        </c:ser>
        <c:overlap val="100"/>
        <c:gapWidth val="40"/>
        <c:axId val="17872132"/>
        <c:axId val="26631461"/>
      </c:barChart>
      <c:catAx>
        <c:axId val="17872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87213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'gradresp-charts'!$B$23:$H$23</c:f>
              <c:numCache/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'gradresp-charts'!$B$24:$H$24</c:f>
              <c:numCache/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'gradresp-charts'!$B$25:$H$25</c:f>
              <c:numCache/>
            </c:numRef>
          </c:val>
        </c:ser>
        <c:overlap val="100"/>
        <c:axId val="34326330"/>
        <c:axId val="40501515"/>
      </c:bar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01515"/>
        <c:crosses val="autoZero"/>
        <c:auto val="0"/>
        <c:lblOffset val="100"/>
        <c:noMultiLvlLbl val="0"/>
      </c:catAx>
      <c:valAx>
        <c:axId val="405015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2633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"/>
          <c:w val="0.94575"/>
          <c:h val="0.8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Schools-Charts'!$S$80:$Y$80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Schools-Charts'!$S$81:$Y$81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Schools-Charts'!$S$82:$Y$82</c:f>
              <c:numCache/>
            </c:numRef>
          </c:val>
        </c:ser>
        <c:overlap val="100"/>
        <c:gapWidth val="40"/>
        <c:axId val="38356558"/>
        <c:axId val="9664703"/>
      </c:barChart>
      <c:catAx>
        <c:axId val="38356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35655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55"/>
          <c:w val="0.9675"/>
          <c:h val="0.85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Schools-Charts'!$S$87:$Y$87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Schools-Charts'!$S$88:$Y$88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Schools-Charts'!$S$89:$Y$89</c:f>
              <c:numCache/>
            </c:numRef>
          </c:val>
        </c:ser>
        <c:overlap val="100"/>
        <c:gapWidth val="40"/>
        <c:axId val="19873464"/>
        <c:axId val="44643449"/>
      </c:barChart>
      <c:catAx>
        <c:axId val="19873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87346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75"/>
          <c:w val="0.945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Schools-Charts'!$S$10:$Y$10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Schools-Charts'!$S$11:$Y$11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Schools-Charts'!$S$12:$Y$12</c:f>
              <c:numCache/>
            </c:numRef>
          </c:val>
        </c:ser>
        <c:overlap val="100"/>
        <c:gapWidth val="40"/>
        <c:axId val="66246722"/>
        <c:axId val="59349587"/>
      </c:barChart>
      <c:catAx>
        <c:axId val="66246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24672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62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Schools-Charts'!$S$17:$Y$17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Schools-Charts'!$S$18:$Y$18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Schools-Charts'!$S$19:$Y$19</c:f>
              <c:numCache/>
            </c:numRef>
          </c:val>
        </c:ser>
        <c:overlap val="100"/>
        <c:gapWidth val="40"/>
        <c:axId val="64384236"/>
        <c:axId val="42587213"/>
      </c:barChart>
      <c:catAx>
        <c:axId val="643842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38423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925"/>
          <c:w val="0.946"/>
          <c:h val="0.83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Schools-Charts'!$S$25:$Y$25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Schools-Charts'!$S$26:$Y$26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Schools-Charts'!$S$27:$Y$27</c:f>
              <c:numCache/>
            </c:numRef>
          </c:val>
        </c:ser>
        <c:overlap val="100"/>
        <c:gapWidth val="40"/>
        <c:axId val="47740598"/>
        <c:axId val="27012199"/>
      </c:barChart>
      <c:catAx>
        <c:axId val="47740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74059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62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Schools-Charts'!$S$32:$Y$32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Schools-Charts'!$S$33:$Y$33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Schools-Charts'!$S$34:$Y$34</c:f>
              <c:numCache/>
            </c:numRef>
          </c:val>
        </c:ser>
        <c:overlap val="100"/>
        <c:gapWidth val="40"/>
        <c:axId val="41783200"/>
        <c:axId val="40504481"/>
      </c:barChart>
      <c:catAx>
        <c:axId val="417832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78320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Improving Quality of Life
</a:t>
            </a:r>
            <a:r>
              <a:rPr lang="en-US" cap="none" sz="1200" b="1" i="0" u="none" baseline="0"/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4"/>
          <c:w val="0.968"/>
          <c:h val="0.8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Schools-Charts'!$S$39:$Y$39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Schools-Charts'!$S$40:$Y$40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Schools-Charts'!$S$41:$Y$41</c:f>
              <c:numCache/>
            </c:numRef>
          </c:val>
        </c:ser>
        <c:overlap val="100"/>
        <c:gapWidth val="40"/>
        <c:axId val="28996010"/>
        <c:axId val="59637499"/>
      </c:barChart>
      <c:catAx>
        <c:axId val="28996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99601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1575"/>
          <c:w val="0.96775"/>
          <c:h val="0.88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Schools-Charts'!$S$46:$Y$46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Schools-Charts'!$S$47:$Y$47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Schools-Charts'!$S$48:$Y$48</c:f>
              <c:numCache/>
            </c:numRef>
          </c:val>
        </c:ser>
        <c:overlap val="100"/>
        <c:gapWidth val="40"/>
        <c:axId val="66975444"/>
        <c:axId val="65908085"/>
      </c:barChart>
      <c:catAx>
        <c:axId val="669754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97544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925"/>
          <c:w val="0.9455"/>
          <c:h val="0.83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Schools-Charts'!$S$59:$Y$59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Schools-Charts'!$S$60:$Y$60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Schools-Charts'!$S$61:$Y$61</c:f>
              <c:numCache/>
            </c:numRef>
          </c:val>
        </c:ser>
        <c:overlap val="100"/>
        <c:gapWidth val="40"/>
        <c:axId val="56301854"/>
        <c:axId val="36954639"/>
      </c:barChart>
      <c:catAx>
        <c:axId val="56301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30185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525"/>
          <c:w val="0.968"/>
          <c:h val="0.84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 Schools-Charts'!$R$10</c:f>
              <c:strCache>
                <c:ptCount val="1"/>
                <c:pt idx="0">
                  <c:v>Very to 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Schools-Charts'!$S$94:$Y$94</c:f>
              <c:numCache/>
            </c:numRef>
          </c:val>
        </c:ser>
        <c:ser>
          <c:idx val="1"/>
          <c:order val="1"/>
          <c:tx>
            <c:strRef>
              <c:f>'Part 6 Schools-Charts'!$R$11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Schools-Charts'!$S$95:$Y$95</c:f>
              <c:numCache/>
            </c:numRef>
          </c:val>
        </c:ser>
        <c:ser>
          <c:idx val="2"/>
          <c:order val="2"/>
          <c:tx>
            <c:strRef>
              <c:f>'Part 6 Schools-Charts'!$R$12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 Schools-Charts'!$S$6:$Y$6</c:f>
              <c:strCache/>
            </c:strRef>
          </c:cat>
          <c:val>
            <c:numRef>
              <c:f>'Part 6 Schools-Charts'!$S$96:$Y$96</c:f>
              <c:numCache/>
            </c:numRef>
          </c:val>
        </c:ser>
        <c:overlap val="100"/>
        <c:gapWidth val="40"/>
        <c:axId val="64156296"/>
        <c:axId val="40535753"/>
      </c:barChart>
      <c:catAx>
        <c:axId val="641562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15629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'gradresp-charts'!$B$34:$H$34</c:f>
              <c:numCache/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'gradresp-charts'!$B$35:$H$35</c:f>
              <c:numCache/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'gradresp-charts'!$B$36:$H$36</c:f>
              <c:numCache/>
            </c:numRef>
          </c:val>
        </c:ser>
        <c:overlap val="100"/>
        <c:axId val="28969316"/>
        <c:axId val="59397253"/>
      </c:bar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97253"/>
        <c:crosses val="autoZero"/>
        <c:auto val="0"/>
        <c:lblOffset val="100"/>
        <c:noMultiLvlLbl val="0"/>
      </c:catAx>
      <c:valAx>
        <c:axId val="593972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6931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'gradresp-charts'!$B$50:$H$50</c:f>
              <c:numCache/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'gradresp-charts'!$B$51:$H$51</c:f>
              <c:numCache/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'gradresp-charts'!$B$52:$H$52</c:f>
              <c:numCache/>
            </c:numRef>
          </c:val>
        </c:ser>
        <c:overlap val="100"/>
        <c:axId val="64813230"/>
        <c:axId val="46448159"/>
      </c:bar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48159"/>
        <c:crosses val="autoZero"/>
        <c:auto val="0"/>
        <c:lblOffset val="100"/>
        <c:noMultiLvlLbl val="0"/>
      </c:catAx>
      <c:valAx>
        <c:axId val="464481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1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'gradresp-charts'!$B$28:$H$28</c:f>
              <c:numCache/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'gradresp-charts'!$B$29:$H$29</c:f>
              <c:numCache/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'gradresp-charts'!$B$30:$H$30</c:f>
              <c:numCache/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'gradresp-charts'!$B$31:$H$31</c:f>
              <c:numCache/>
            </c:numRef>
          </c:val>
        </c:ser>
        <c:overlap val="100"/>
        <c:axId val="15380248"/>
        <c:axId val="4204505"/>
      </c:bar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4505"/>
        <c:crosses val="autoZero"/>
        <c:auto val="0"/>
        <c:lblOffset val="100"/>
        <c:noMultiLvlLbl val="0"/>
      </c:catAx>
      <c:valAx>
        <c:axId val="4204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8024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'gradresp-charts'!$B$67:$H$67</c:f>
              <c:numCache/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'gradresp-charts'!$B$68:$H$68</c:f>
              <c:numCache/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'gradresp-charts'!$B$69:$H$69</c:f>
              <c:numCache/>
            </c:numRef>
          </c:val>
        </c:ser>
        <c:overlap val="100"/>
        <c:axId val="37840546"/>
        <c:axId val="5020595"/>
      </c:bar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40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2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60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Schools-Charts'!$C$4:$I$4</c:f>
              <c:numCache/>
            </c:numRef>
          </c:val>
        </c:ser>
        <c:ser>
          <c:idx val="1"/>
          <c:order val="1"/>
          <c:tx>
            <c:strRef>
              <c:f>'Part 1 Schools-Charts'!$B$5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Schools-Charts'!$C$5:$I$5</c:f>
              <c:numCache/>
            </c:numRef>
          </c:val>
        </c:ser>
        <c:ser>
          <c:idx val="2"/>
          <c:order val="2"/>
          <c:tx>
            <c:strRef>
              <c:f>'Part 1 Schools-Charts'!$B$6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Schools-Charts'!$C$6:$I$6</c:f>
              <c:numCache/>
            </c:numRef>
          </c:val>
        </c:ser>
        <c:ser>
          <c:idx val="3"/>
          <c:order val="3"/>
          <c:tx>
            <c:strRef>
              <c:f>'Part 1 Schools-Charts'!$B$7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Schools-Charts'!$C$7:$I$7</c:f>
              <c:numCache/>
            </c:numRef>
          </c:val>
        </c:ser>
        <c:overlap val="100"/>
        <c:gapWidth val="100"/>
        <c:axId val="45185356"/>
        <c:axId val="4015021"/>
      </c:bar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51853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Schools-Charts'!$C$16:$I$16</c:f>
              <c:numCache/>
            </c:numRef>
          </c:val>
        </c:ser>
        <c:ser>
          <c:idx val="1"/>
          <c:order val="1"/>
          <c:tx>
            <c:strRef>
              <c:f>'Part 1 Schools-Charts'!$B$17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Schools-Charts'!$C$17:$I$17</c:f>
              <c:numCache/>
            </c:numRef>
          </c:val>
        </c:ser>
        <c:ser>
          <c:idx val="2"/>
          <c:order val="2"/>
          <c:tx>
            <c:strRef>
              <c:f>'Part 1 Schools-Charts'!$B$18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Schools-Charts'!$C$18:$I$18</c:f>
              <c:numCache/>
            </c:numRef>
          </c:val>
        </c:ser>
        <c:overlap val="100"/>
        <c:gapWidth val="100"/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351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10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Schools-Charts'!$C$21:$I$21</c:f>
              <c:numCache/>
            </c:numRef>
          </c:val>
        </c:ser>
        <c:ser>
          <c:idx val="1"/>
          <c:order val="1"/>
          <c:tx>
            <c:strRef>
              <c:f>'Part 1 Schools-Charts'!$B$22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Schools-Charts'!$C$22:$I$22</c:f>
              <c:numCache/>
            </c:numRef>
          </c:val>
        </c:ser>
        <c:ser>
          <c:idx val="2"/>
          <c:order val="2"/>
          <c:tx>
            <c:strRef>
              <c:f>'Part 1 Schools-Charts'!$B$23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Schools-Charts'!$C$23:$I$23</c:f>
              <c:numCache/>
            </c:numRef>
          </c:val>
        </c:ser>
        <c:ser>
          <c:idx val="3"/>
          <c:order val="3"/>
          <c:tx>
            <c:strRef>
              <c:f>'Part 1 Schools-Charts'!$B$24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Schools-Charts'!$C$24:$I$24</c:f>
              <c:numCache/>
            </c:numRef>
          </c:val>
        </c:ser>
        <c:ser>
          <c:idx val="4"/>
          <c:order val="4"/>
          <c:tx>
            <c:strRef>
              <c:f>'Part 1 Schools-Charts'!$B$25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Schools-Charts'!$C$1:$I$1</c:f>
              <c:strCache/>
            </c:strRef>
          </c:cat>
          <c:val>
            <c:numRef>
              <c:f>'Part 1 Schools-Charts'!$C$25:$I$25</c:f>
              <c:numCache/>
            </c:numRef>
          </c:val>
        </c:ser>
        <c:overlap val="100"/>
        <c:gapWidth val="100"/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26924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8"/>
        <xdr:cNvGraphicFramePr/>
      </xdr:nvGraphicFramePr>
      <xdr:xfrm>
        <a:off x="1238250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10"/>
        <xdr:cNvGraphicFramePr/>
      </xdr:nvGraphicFramePr>
      <xdr:xfrm>
        <a:off x="1228725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11"/>
        <xdr:cNvGraphicFramePr/>
      </xdr:nvGraphicFramePr>
      <xdr:xfrm>
        <a:off x="7200900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12"/>
        <xdr:cNvGraphicFramePr/>
      </xdr:nvGraphicFramePr>
      <xdr:xfrm>
        <a:off x="7210425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13"/>
        <xdr:cNvGraphicFramePr/>
      </xdr:nvGraphicFramePr>
      <xdr:xfrm>
        <a:off x="1247775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46"/>
        <xdr:cNvGraphicFramePr/>
      </xdr:nvGraphicFramePr>
      <xdr:xfrm>
        <a:off x="7210425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123825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2000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495425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1476375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1485900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7620000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7629525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7620000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7819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442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85725</xdr:rowOff>
    </xdr:from>
    <xdr:to>
      <xdr:col>6</xdr:col>
      <xdr:colOff>695325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00050" y="552450"/>
        <a:ext cx="6219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439650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209550</xdr:colOff>
      <xdr:row>21</xdr:row>
      <xdr:rowOff>47625</xdr:rowOff>
    </xdr:from>
    <xdr:to>
      <xdr:col>7</xdr:col>
      <xdr:colOff>0</xdr:colOff>
      <xdr:row>37</xdr:row>
      <xdr:rowOff>47625</xdr:rowOff>
    </xdr:to>
    <xdr:graphicFrame>
      <xdr:nvGraphicFramePr>
        <xdr:cNvPr id="3" name="Chart 3"/>
        <xdr:cNvGraphicFramePr/>
      </xdr:nvGraphicFramePr>
      <xdr:xfrm>
        <a:off x="409575" y="3219450"/>
        <a:ext cx="62198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5</xdr:row>
      <xdr:rowOff>0</xdr:rowOff>
    </xdr:from>
    <xdr:to>
      <xdr:col>28</xdr:col>
      <xdr:colOff>266700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63175" y="771525"/>
          <a:ext cx="219075" cy="15240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9525</xdr:rowOff>
    </xdr:from>
    <xdr:to>
      <xdr:col>31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44350" y="781050"/>
          <a:ext cx="219075" cy="171450"/>
        </a:xfrm>
        <a:prstGeom prst="rect">
          <a:avLst/>
        </a:prstGeom>
        <a:solidFill>
          <a:srgbClr val="8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34</xdr:col>
      <xdr:colOff>190500</xdr:colOff>
      <xdr:row>5</xdr:row>
      <xdr:rowOff>0</xdr:rowOff>
    </xdr:from>
    <xdr:to>
      <xdr:col>34</xdr:col>
      <xdr:colOff>409575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963650" y="771525"/>
          <a:ext cx="219075" cy="1524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32</xdr:col>
      <xdr:colOff>38100</xdr:colOff>
      <xdr:row>7</xdr:row>
      <xdr:rowOff>19050</xdr:rowOff>
    </xdr:from>
    <xdr:to>
      <xdr:col>37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12592050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28575</xdr:colOff>
      <xdr:row>23</xdr:row>
      <xdr:rowOff>28575</xdr:rowOff>
    </xdr:from>
    <xdr:to>
      <xdr:col>31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89249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47625</xdr:colOff>
      <xdr:row>24</xdr:row>
      <xdr:rowOff>0</xdr:rowOff>
    </xdr:from>
    <xdr:to>
      <xdr:col>37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12601575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57150</xdr:colOff>
      <xdr:row>40</xdr:row>
      <xdr:rowOff>0</xdr:rowOff>
    </xdr:from>
    <xdr:to>
      <xdr:col>31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8953500" y="6324600"/>
        <a:ext cx="35528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19050</xdr:colOff>
      <xdr:row>7</xdr:row>
      <xdr:rowOff>19050</xdr:rowOff>
    </xdr:from>
    <xdr:to>
      <xdr:col>43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16230600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40</xdr:col>
      <xdr:colOff>47625</xdr:colOff>
      <xdr:row>5</xdr:row>
      <xdr:rowOff>0</xdr:rowOff>
    </xdr:from>
    <xdr:to>
      <xdr:col>40</xdr:col>
      <xdr:colOff>266700</xdr:colOff>
      <xdr:row>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7478375" y="771525"/>
          <a:ext cx="219075" cy="15240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43</xdr:col>
      <xdr:colOff>0</xdr:colOff>
      <xdr:row>5</xdr:row>
      <xdr:rowOff>9525</xdr:rowOff>
    </xdr:from>
    <xdr:to>
      <xdr:col>43</xdr:col>
      <xdr:colOff>219075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9259550" y="781050"/>
          <a:ext cx="219075" cy="171450"/>
        </a:xfrm>
        <a:prstGeom prst="rect">
          <a:avLst/>
        </a:prstGeom>
        <a:solidFill>
          <a:srgbClr val="8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46</xdr:col>
      <xdr:colOff>190500</xdr:colOff>
      <xdr:row>5</xdr:row>
      <xdr:rowOff>0</xdr:rowOff>
    </xdr:from>
    <xdr:to>
      <xdr:col>46</xdr:col>
      <xdr:colOff>409575</xdr:colOff>
      <xdr:row>5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278850" y="771525"/>
          <a:ext cx="219075" cy="1524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44</xdr:col>
      <xdr:colOff>38100</xdr:colOff>
      <xdr:row>7</xdr:row>
      <xdr:rowOff>19050</xdr:rowOff>
    </xdr:from>
    <xdr:to>
      <xdr:col>49</xdr:col>
      <xdr:colOff>581025</xdr:colOff>
      <xdr:row>21</xdr:row>
      <xdr:rowOff>114300</xdr:rowOff>
    </xdr:to>
    <xdr:graphicFrame>
      <xdr:nvGraphicFramePr>
        <xdr:cNvPr id="12" name="Chart 12"/>
        <xdr:cNvGraphicFramePr/>
      </xdr:nvGraphicFramePr>
      <xdr:xfrm>
        <a:off x="199072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28575</xdr:colOff>
      <xdr:row>23</xdr:row>
      <xdr:rowOff>28575</xdr:rowOff>
    </xdr:from>
    <xdr:to>
      <xdr:col>43</xdr:col>
      <xdr:colOff>581025</xdr:colOff>
      <xdr:row>37</xdr:row>
      <xdr:rowOff>133350</xdr:rowOff>
    </xdr:to>
    <xdr:graphicFrame>
      <xdr:nvGraphicFramePr>
        <xdr:cNvPr id="13" name="Chart 13"/>
        <xdr:cNvGraphicFramePr/>
      </xdr:nvGraphicFramePr>
      <xdr:xfrm>
        <a:off x="162401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44</xdr:col>
      <xdr:colOff>47625</xdr:colOff>
      <xdr:row>24</xdr:row>
      <xdr:rowOff>0</xdr:rowOff>
    </xdr:from>
    <xdr:to>
      <xdr:col>49</xdr:col>
      <xdr:colOff>590550</xdr:colOff>
      <xdr:row>37</xdr:row>
      <xdr:rowOff>123825</xdr:rowOff>
    </xdr:to>
    <xdr:graphicFrame>
      <xdr:nvGraphicFramePr>
        <xdr:cNvPr id="14" name="Chart 14"/>
        <xdr:cNvGraphicFramePr/>
      </xdr:nvGraphicFramePr>
      <xdr:xfrm>
        <a:off x="199167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38</xdr:col>
      <xdr:colOff>0</xdr:colOff>
      <xdr:row>40</xdr:row>
      <xdr:rowOff>0</xdr:rowOff>
    </xdr:from>
    <xdr:to>
      <xdr:col>43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16211550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44</xdr:col>
      <xdr:colOff>0</xdr:colOff>
      <xdr:row>40</xdr:row>
      <xdr:rowOff>133350</xdr:rowOff>
    </xdr:from>
    <xdr:to>
      <xdr:col>49</xdr:col>
      <xdr:colOff>552450</xdr:colOff>
      <xdr:row>54</xdr:row>
      <xdr:rowOff>104775</xdr:rowOff>
    </xdr:to>
    <xdr:graphicFrame>
      <xdr:nvGraphicFramePr>
        <xdr:cNvPr id="16" name="Chart 16"/>
        <xdr:cNvGraphicFramePr/>
      </xdr:nvGraphicFramePr>
      <xdr:xfrm>
        <a:off x="19869150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47625</xdr:colOff>
      <xdr:row>6</xdr:row>
      <xdr:rowOff>38100</xdr:rowOff>
    </xdr:from>
    <xdr:to>
      <xdr:col>31</xdr:col>
      <xdr:colOff>561975</xdr:colOff>
      <xdr:row>21</xdr:row>
      <xdr:rowOff>123825</xdr:rowOff>
    </xdr:to>
    <xdr:graphicFrame>
      <xdr:nvGraphicFramePr>
        <xdr:cNvPr id="17" name="Chart 17"/>
        <xdr:cNvGraphicFramePr/>
      </xdr:nvGraphicFramePr>
      <xdr:xfrm>
        <a:off x="8943975" y="990600"/>
        <a:ext cx="356235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0</xdr:colOff>
      <xdr:row>40</xdr:row>
      <xdr:rowOff>0</xdr:rowOff>
    </xdr:from>
    <xdr:to>
      <xdr:col>37</xdr:col>
      <xdr:colOff>561975</xdr:colOff>
      <xdr:row>54</xdr:row>
      <xdr:rowOff>114300</xdr:rowOff>
    </xdr:to>
    <xdr:graphicFrame>
      <xdr:nvGraphicFramePr>
        <xdr:cNvPr id="18" name="Chart 18"/>
        <xdr:cNvGraphicFramePr/>
      </xdr:nvGraphicFramePr>
      <xdr:xfrm>
        <a:off x="12553950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RT3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T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RT4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ART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2</v>
          </cell>
        </row>
        <row r="23">
          <cell r="C23">
            <v>3</v>
          </cell>
        </row>
        <row r="31">
          <cell r="C31">
            <v>2</v>
          </cell>
        </row>
        <row r="38">
          <cell r="C38">
            <v>3</v>
          </cell>
        </row>
        <row r="45">
          <cell r="C45">
            <v>4</v>
          </cell>
        </row>
        <row r="60">
          <cell r="C60">
            <v>5</v>
          </cell>
        </row>
        <row r="67">
          <cell r="C67">
            <v>4</v>
          </cell>
        </row>
        <row r="74">
          <cell r="C74">
            <v>3</v>
          </cell>
        </row>
        <row r="81">
          <cell r="C81">
            <v>3</v>
          </cell>
        </row>
        <row r="88">
          <cell r="C88">
            <v>3</v>
          </cell>
        </row>
        <row r="95">
          <cell r="C95">
            <v>2</v>
          </cell>
        </row>
        <row r="110">
          <cell r="C110">
            <v>2</v>
          </cell>
        </row>
        <row r="117">
          <cell r="C117">
            <v>2</v>
          </cell>
        </row>
        <row r="124">
          <cell r="C124">
            <v>2</v>
          </cell>
        </row>
        <row r="130">
          <cell r="C130">
            <v>3</v>
          </cell>
        </row>
        <row r="136">
          <cell r="C136">
            <v>3</v>
          </cell>
        </row>
        <row r="144">
          <cell r="C144">
            <v>5</v>
          </cell>
        </row>
        <row r="157">
          <cell r="C157">
            <v>4</v>
          </cell>
        </row>
        <row r="162">
          <cell r="C162">
            <v>3</v>
          </cell>
        </row>
        <row r="167">
          <cell r="C167">
            <v>2</v>
          </cell>
        </row>
        <row r="172">
          <cell r="C172">
            <v>3</v>
          </cell>
        </row>
        <row r="177">
          <cell r="C177">
            <v>2</v>
          </cell>
        </row>
        <row r="182">
          <cell r="C182">
            <v>4</v>
          </cell>
        </row>
        <row r="187">
          <cell r="C187">
            <v>1</v>
          </cell>
        </row>
        <row r="197">
          <cell r="C197">
            <v>2</v>
          </cell>
        </row>
        <row r="214">
          <cell r="C214">
            <v>2</v>
          </cell>
          <cell r="F214">
            <v>0</v>
          </cell>
        </row>
        <row r="221">
          <cell r="C221">
            <v>2</v>
          </cell>
          <cell r="F221">
            <v>1</v>
          </cell>
        </row>
        <row r="229">
          <cell r="C229">
            <v>2</v>
          </cell>
          <cell r="F229">
            <v>0</v>
          </cell>
        </row>
        <row r="236">
          <cell r="C236">
            <v>2</v>
          </cell>
          <cell r="F236">
            <v>1</v>
          </cell>
        </row>
        <row r="243">
          <cell r="C243">
            <v>3</v>
          </cell>
          <cell r="F243">
            <v>1</v>
          </cell>
        </row>
        <row r="259">
          <cell r="C259">
            <v>2</v>
          </cell>
          <cell r="F259">
            <v>3</v>
          </cell>
        </row>
        <row r="266">
          <cell r="C266">
            <v>2</v>
          </cell>
          <cell r="F266">
            <v>2</v>
          </cell>
        </row>
        <row r="273">
          <cell r="C273">
            <v>3</v>
          </cell>
          <cell r="F273">
            <v>0</v>
          </cell>
        </row>
        <row r="280">
          <cell r="C280">
            <v>2</v>
          </cell>
          <cell r="F280">
            <v>1</v>
          </cell>
        </row>
        <row r="287">
          <cell r="C287">
            <v>2</v>
          </cell>
          <cell r="F287">
            <v>1</v>
          </cell>
        </row>
        <row r="303">
          <cell r="C303">
            <v>2</v>
          </cell>
          <cell r="F303">
            <v>0</v>
          </cell>
        </row>
        <row r="310">
          <cell r="C310">
            <v>2</v>
          </cell>
          <cell r="F310">
            <v>0</v>
          </cell>
        </row>
        <row r="317">
          <cell r="C317">
            <v>1</v>
          </cell>
          <cell r="F317">
            <v>1</v>
          </cell>
        </row>
        <row r="324">
          <cell r="C324">
            <v>1</v>
          </cell>
          <cell r="F324">
            <v>1</v>
          </cell>
        </row>
        <row r="330">
          <cell r="C330">
            <v>2</v>
          </cell>
          <cell r="F330">
            <v>1</v>
          </cell>
        </row>
        <row r="336">
          <cell r="C336">
            <v>2</v>
          </cell>
          <cell r="F336">
            <v>1</v>
          </cell>
        </row>
        <row r="352">
          <cell r="C352">
            <v>1</v>
          </cell>
          <cell r="F352">
            <v>4</v>
          </cell>
        </row>
        <row r="358">
          <cell r="C358">
            <v>1</v>
          </cell>
          <cell r="F358">
            <v>3</v>
          </cell>
        </row>
        <row r="363">
          <cell r="C363">
            <v>1</v>
          </cell>
          <cell r="F363">
            <v>2</v>
          </cell>
        </row>
        <row r="368">
          <cell r="C368">
            <v>1</v>
          </cell>
          <cell r="F368">
            <v>1</v>
          </cell>
        </row>
        <row r="373">
          <cell r="C373">
            <v>2</v>
          </cell>
          <cell r="F373">
            <v>1</v>
          </cell>
        </row>
        <row r="378">
          <cell r="C378">
            <v>1</v>
          </cell>
          <cell r="F378">
            <v>1</v>
          </cell>
        </row>
        <row r="383">
          <cell r="C383">
            <v>1</v>
          </cell>
          <cell r="F383">
            <v>3</v>
          </cell>
        </row>
        <row r="396">
          <cell r="C396">
            <v>1</v>
          </cell>
          <cell r="F396">
            <v>0</v>
          </cell>
        </row>
        <row r="406">
          <cell r="C406">
            <v>1</v>
          </cell>
          <cell r="F406">
            <v>1</v>
          </cell>
        </row>
        <row r="419">
          <cell r="C419">
            <v>2</v>
          </cell>
          <cell r="F419">
            <v>0</v>
          </cell>
          <cell r="I419">
            <v>0</v>
          </cell>
        </row>
        <row r="426">
          <cell r="C426">
            <v>3</v>
          </cell>
          <cell r="F426">
            <v>0</v>
          </cell>
          <cell r="I426">
            <v>0</v>
          </cell>
        </row>
        <row r="434">
          <cell r="C434">
            <v>2</v>
          </cell>
          <cell r="F434">
            <v>0</v>
          </cell>
          <cell r="I434">
            <v>0</v>
          </cell>
        </row>
        <row r="450">
          <cell r="C450">
            <v>3</v>
          </cell>
          <cell r="F450">
            <v>0</v>
          </cell>
          <cell r="I450">
            <v>0</v>
          </cell>
        </row>
        <row r="457">
          <cell r="C457">
            <v>4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4</v>
          </cell>
          <cell r="F471">
            <v>0</v>
          </cell>
          <cell r="I471">
            <v>0</v>
          </cell>
        </row>
        <row r="478">
          <cell r="C478">
            <v>3</v>
          </cell>
          <cell r="F478">
            <v>0</v>
          </cell>
          <cell r="I478">
            <v>0</v>
          </cell>
        </row>
        <row r="494">
          <cell r="C494">
            <v>3</v>
          </cell>
          <cell r="F494">
            <v>0</v>
          </cell>
          <cell r="I494">
            <v>0</v>
          </cell>
        </row>
        <row r="501">
          <cell r="C501">
            <v>3</v>
          </cell>
          <cell r="F501">
            <v>0</v>
          </cell>
          <cell r="I501">
            <v>0</v>
          </cell>
        </row>
        <row r="508">
          <cell r="C508">
            <v>2</v>
          </cell>
          <cell r="F508">
            <v>0</v>
          </cell>
          <cell r="I508">
            <v>0</v>
          </cell>
        </row>
        <row r="515">
          <cell r="C515">
            <v>2</v>
          </cell>
          <cell r="F515">
            <v>0</v>
          </cell>
          <cell r="I515">
            <v>0</v>
          </cell>
        </row>
        <row r="522">
          <cell r="C522">
            <v>2</v>
          </cell>
          <cell r="F522">
            <v>0</v>
          </cell>
          <cell r="I522">
            <v>0</v>
          </cell>
        </row>
        <row r="538">
          <cell r="C538">
            <v>2</v>
          </cell>
          <cell r="F538">
            <v>0</v>
          </cell>
          <cell r="I538">
            <v>0</v>
          </cell>
        </row>
        <row r="544">
          <cell r="C544">
            <v>3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1</v>
          </cell>
        </row>
        <row r="558">
          <cell r="C558">
            <v>4</v>
          </cell>
          <cell r="F558">
            <v>1</v>
          </cell>
          <cell r="I558">
            <v>0</v>
          </cell>
        </row>
        <row r="564">
          <cell r="C564">
            <v>3</v>
          </cell>
          <cell r="F564">
            <v>1</v>
          </cell>
          <cell r="I564">
            <v>0</v>
          </cell>
        </row>
        <row r="569">
          <cell r="C569">
            <v>3</v>
          </cell>
          <cell r="F569">
            <v>0</v>
          </cell>
          <cell r="I569">
            <v>0</v>
          </cell>
        </row>
        <row r="584">
          <cell r="C584">
            <v>2</v>
          </cell>
          <cell r="F584">
            <v>0</v>
          </cell>
          <cell r="I584">
            <v>0</v>
          </cell>
        </row>
        <row r="589">
          <cell r="C589">
            <v>3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1</v>
          </cell>
          <cell r="I594">
            <v>0</v>
          </cell>
        </row>
        <row r="599">
          <cell r="C599">
            <v>2</v>
          </cell>
          <cell r="F599">
            <v>2</v>
          </cell>
          <cell r="I599">
            <v>0</v>
          </cell>
        </row>
        <row r="604">
          <cell r="C604">
            <v>1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7">
          <cell r="C17">
            <v>26</v>
          </cell>
        </row>
        <row r="26">
          <cell r="C26">
            <v>27</v>
          </cell>
        </row>
        <row r="40">
          <cell r="C40">
            <v>11</v>
          </cell>
          <cell r="F40">
            <v>15</v>
          </cell>
        </row>
        <row r="57">
          <cell r="C57">
            <v>12</v>
          </cell>
          <cell r="F57">
            <v>15</v>
          </cell>
        </row>
        <row r="71">
          <cell r="C71">
            <v>23</v>
          </cell>
          <cell r="F71">
            <v>3</v>
          </cell>
          <cell r="I71">
            <v>0</v>
          </cell>
        </row>
        <row r="80">
          <cell r="C80">
            <v>24</v>
          </cell>
          <cell r="F80">
            <v>3</v>
          </cell>
          <cell r="I8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4">
          <cell r="C14">
            <v>3</v>
          </cell>
        </row>
        <row r="19">
          <cell r="C19">
            <v>393</v>
          </cell>
        </row>
        <row r="33">
          <cell r="C33">
            <v>1</v>
          </cell>
        </row>
        <row r="38">
          <cell r="C38">
            <v>52</v>
          </cell>
        </row>
        <row r="42">
          <cell r="C42">
            <v>4</v>
          </cell>
        </row>
        <row r="62">
          <cell r="C62">
            <v>129</v>
          </cell>
          <cell r="F62">
            <v>262</v>
          </cell>
        </row>
        <row r="64">
          <cell r="C64">
            <v>44</v>
          </cell>
          <cell r="F64">
            <v>129</v>
          </cell>
        </row>
        <row r="76">
          <cell r="C76">
            <v>0</v>
          </cell>
          <cell r="F76">
            <v>1</v>
          </cell>
        </row>
        <row r="85">
          <cell r="C85">
            <v>1</v>
          </cell>
          <cell r="F85">
            <v>3</v>
          </cell>
        </row>
        <row r="105">
          <cell r="C105">
            <v>360</v>
          </cell>
          <cell r="F105">
            <v>20</v>
          </cell>
          <cell r="I105">
            <v>11</v>
          </cell>
        </row>
        <row r="107">
          <cell r="C107">
            <v>144</v>
          </cell>
          <cell r="F107">
            <v>21</v>
          </cell>
          <cell r="I107">
            <v>8</v>
          </cell>
        </row>
        <row r="119">
          <cell r="C119">
            <v>1</v>
          </cell>
          <cell r="F119">
            <v>0</v>
          </cell>
          <cell r="I119">
            <v>0</v>
          </cell>
        </row>
        <row r="128">
          <cell r="C128">
            <v>3</v>
          </cell>
          <cell r="F128">
            <v>1</v>
          </cell>
          <cell r="I1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80">
          <cell r="C180">
            <v>161</v>
          </cell>
        </row>
        <row r="187">
          <cell r="C187">
            <v>156</v>
          </cell>
          <cell r="F187">
            <v>308</v>
          </cell>
        </row>
        <row r="188">
          <cell r="C188">
            <v>29</v>
          </cell>
          <cell r="F188">
            <v>74</v>
          </cell>
        </row>
        <row r="364">
          <cell r="C364">
            <v>45</v>
          </cell>
          <cell r="F364">
            <v>115</v>
          </cell>
        </row>
        <row r="371">
          <cell r="C371">
            <v>416</v>
          </cell>
          <cell r="F371">
            <v>33</v>
          </cell>
          <cell r="I371">
            <v>15</v>
          </cell>
        </row>
        <row r="372">
          <cell r="C372">
            <v>94</v>
          </cell>
          <cell r="F372">
            <v>7</v>
          </cell>
          <cell r="I372">
            <v>2</v>
          </cell>
        </row>
        <row r="549">
          <cell r="C549">
            <v>136</v>
          </cell>
          <cell r="F549">
            <v>19</v>
          </cell>
          <cell r="I549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421875" style="0" customWidth="1"/>
  </cols>
  <sheetData>
    <row r="1" spans="1:9" ht="15.75">
      <c r="A1" s="48" t="s">
        <v>85</v>
      </c>
      <c r="B1" s="575"/>
      <c r="C1" s="1"/>
      <c r="D1" s="1"/>
      <c r="E1" s="1"/>
      <c r="F1" s="1"/>
      <c r="G1" s="1"/>
      <c r="H1" s="1"/>
      <c r="I1" s="1"/>
    </row>
    <row r="2" spans="1:9" ht="15.75">
      <c r="A2" s="576" t="s">
        <v>441</v>
      </c>
      <c r="B2" s="575"/>
      <c r="C2" s="1"/>
      <c r="D2" s="1"/>
      <c r="E2" s="1"/>
      <c r="F2" s="1"/>
      <c r="G2" s="1"/>
      <c r="H2" s="1"/>
      <c r="I2" s="1"/>
    </row>
    <row r="3" spans="1:9" ht="15">
      <c r="A3" s="577"/>
      <c r="B3" s="575"/>
      <c r="C3" s="1"/>
      <c r="D3" s="1"/>
      <c r="E3" s="1"/>
      <c r="F3" s="1"/>
      <c r="G3" s="1"/>
      <c r="H3" s="1"/>
      <c r="I3" s="1"/>
    </row>
    <row r="4" spans="1:9" ht="15">
      <c r="A4" s="577" t="s">
        <v>442</v>
      </c>
      <c r="B4" s="578" t="s">
        <v>1</v>
      </c>
      <c r="C4" s="1"/>
      <c r="D4" s="1"/>
      <c r="E4" s="1"/>
      <c r="F4" s="1"/>
      <c r="G4" s="1"/>
      <c r="H4" s="1"/>
      <c r="I4" s="1"/>
    </row>
    <row r="5" spans="1:9" ht="15">
      <c r="A5" s="577" t="s">
        <v>443</v>
      </c>
      <c r="B5" s="579" t="s">
        <v>0</v>
      </c>
      <c r="C5" s="1"/>
      <c r="D5" s="1"/>
      <c r="E5" s="1"/>
      <c r="F5" s="1"/>
      <c r="G5" s="1"/>
      <c r="H5" s="1"/>
      <c r="I5" s="1"/>
    </row>
    <row r="6" spans="1:9" ht="15">
      <c r="A6" s="577" t="s">
        <v>444</v>
      </c>
      <c r="B6" s="580" t="s">
        <v>445</v>
      </c>
      <c r="C6" s="1"/>
      <c r="D6" s="1"/>
      <c r="E6" s="1"/>
      <c r="F6" s="1"/>
      <c r="G6" s="1"/>
      <c r="H6" s="1"/>
      <c r="I6" s="1"/>
    </row>
    <row r="7" spans="1:9" ht="15">
      <c r="A7" s="577" t="s">
        <v>453</v>
      </c>
      <c r="B7" s="575" t="s">
        <v>118</v>
      </c>
      <c r="C7" s="1"/>
      <c r="D7" s="1"/>
      <c r="E7" s="1"/>
      <c r="F7" s="1"/>
      <c r="G7" s="1"/>
      <c r="H7" s="1"/>
      <c r="I7" s="1"/>
    </row>
    <row r="8" spans="1:9" ht="15">
      <c r="A8" s="577" t="s">
        <v>446</v>
      </c>
      <c r="B8" s="581" t="s">
        <v>447</v>
      </c>
      <c r="C8" s="1"/>
      <c r="D8" s="1"/>
      <c r="E8" s="1"/>
      <c r="F8" s="1"/>
      <c r="G8" s="1"/>
      <c r="H8" s="1"/>
      <c r="I8" s="1"/>
    </row>
    <row r="9" spans="1:9" ht="15">
      <c r="A9" s="577" t="s">
        <v>448</v>
      </c>
      <c r="B9" s="575" t="s">
        <v>449</v>
      </c>
      <c r="C9" s="1"/>
      <c r="D9" s="1"/>
      <c r="E9" s="1"/>
      <c r="F9" s="1"/>
      <c r="G9" s="1"/>
      <c r="H9" s="1"/>
      <c r="I9" s="1"/>
    </row>
    <row r="10" spans="1:9" ht="15">
      <c r="A10" s="577" t="s">
        <v>454</v>
      </c>
      <c r="B10" s="575" t="s">
        <v>294</v>
      </c>
      <c r="C10" s="1"/>
      <c r="D10" s="1"/>
      <c r="E10" s="1"/>
      <c r="F10" s="1"/>
      <c r="G10" s="1"/>
      <c r="H10" s="1"/>
      <c r="I10" s="1"/>
    </row>
    <row r="11" spans="1:9" ht="15">
      <c r="A11" s="577" t="s">
        <v>450</v>
      </c>
      <c r="B11" s="575" t="s">
        <v>451</v>
      </c>
      <c r="C11" s="1"/>
      <c r="D11" s="1"/>
      <c r="E11" s="1"/>
      <c r="F11" s="1"/>
      <c r="G11" s="1"/>
      <c r="H11" s="102"/>
      <c r="I11" s="1"/>
    </row>
    <row r="12" spans="1:9" ht="15">
      <c r="A12" s="577" t="s">
        <v>455</v>
      </c>
      <c r="B12" s="582" t="s">
        <v>317</v>
      </c>
      <c r="C12" s="1"/>
      <c r="D12" s="1"/>
      <c r="E12" s="1"/>
      <c r="F12" s="1"/>
      <c r="G12" s="1"/>
      <c r="H12" s="1"/>
      <c r="I12" s="1"/>
    </row>
    <row r="13" spans="1:9" ht="15">
      <c r="A13" s="577" t="s">
        <v>456</v>
      </c>
      <c r="B13" s="583" t="s">
        <v>347</v>
      </c>
      <c r="C13" s="1"/>
      <c r="D13" s="1"/>
      <c r="E13" s="1"/>
      <c r="F13" s="1"/>
      <c r="G13" s="1"/>
      <c r="H13" s="1"/>
      <c r="I13" s="1"/>
    </row>
    <row r="14" spans="1:9" ht="15">
      <c r="A14" s="577" t="s">
        <v>457</v>
      </c>
      <c r="B14" s="584" t="s">
        <v>367</v>
      </c>
      <c r="C14" s="1"/>
      <c r="D14" s="1"/>
      <c r="E14" s="1"/>
      <c r="F14" s="1"/>
      <c r="G14" s="1"/>
      <c r="H14" s="1"/>
      <c r="I14" s="1"/>
    </row>
    <row r="15" spans="1:9" ht="15">
      <c r="A15" s="577" t="s">
        <v>452</v>
      </c>
      <c r="B15" s="585" t="s">
        <v>255</v>
      </c>
      <c r="C15" s="1"/>
      <c r="D15" s="1"/>
      <c r="E15" s="1"/>
      <c r="F15" s="1"/>
      <c r="G15" s="1"/>
      <c r="H15" s="1"/>
      <c r="I15" s="1"/>
    </row>
    <row r="16" spans="1:9" ht="12.75">
      <c r="A16" s="160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printOptions horizontalCentered="1"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showGridLines="0" workbookViewId="0" topLeftCell="A1">
      <selection activeCell="C22" sqref="C22"/>
    </sheetView>
  </sheetViews>
  <sheetFormatPr defaultColWidth="9.140625" defaultRowHeight="12.75"/>
  <cols>
    <col min="1" max="1" width="2.8515625" style="361" customWidth="1"/>
    <col min="2" max="2" width="37.57421875" style="361" customWidth="1"/>
    <col min="3" max="7" width="10.57421875" style="361" customWidth="1"/>
    <col min="8" max="8" width="11.8515625" style="361" customWidth="1"/>
    <col min="9" max="16384" width="7.8515625" style="361" customWidth="1"/>
  </cols>
  <sheetData>
    <row r="1" spans="1:16" ht="12.75">
      <c r="A1" s="359" t="s">
        <v>85</v>
      </c>
      <c r="B1" s="360"/>
      <c r="C1" s="181"/>
      <c r="D1" s="181"/>
      <c r="E1" s="181"/>
      <c r="F1" s="181"/>
      <c r="G1" s="181"/>
      <c r="H1" s="182"/>
      <c r="I1" s="181"/>
      <c r="J1" s="181"/>
      <c r="K1" s="181"/>
      <c r="L1" s="181"/>
      <c r="M1" s="181"/>
      <c r="N1" s="181"/>
      <c r="O1" s="181"/>
      <c r="P1" s="290"/>
    </row>
    <row r="2" spans="1:16" ht="12.75">
      <c r="A2" s="362" t="s">
        <v>101</v>
      </c>
      <c r="C2" s="186"/>
      <c r="D2" s="186"/>
      <c r="E2" s="186"/>
      <c r="F2" s="186"/>
      <c r="G2" s="186"/>
      <c r="H2" s="187"/>
      <c r="I2" s="186"/>
      <c r="J2" s="186"/>
      <c r="K2" s="186"/>
      <c r="L2" s="186"/>
      <c r="M2" s="186"/>
      <c r="N2" s="186"/>
      <c r="O2" s="186"/>
      <c r="P2" s="263"/>
    </row>
    <row r="3" spans="1:18" ht="12.75">
      <c r="A3" s="185" t="s">
        <v>293</v>
      </c>
      <c r="C3" s="186"/>
      <c r="D3" s="186"/>
      <c r="E3" s="186"/>
      <c r="F3" s="186"/>
      <c r="G3" s="186"/>
      <c r="H3" s="187"/>
      <c r="I3" s="186"/>
      <c r="J3" s="186"/>
      <c r="K3" s="186"/>
      <c r="L3" s="186"/>
      <c r="M3" s="186"/>
      <c r="N3" s="186"/>
      <c r="O3" s="186"/>
      <c r="P3" s="263"/>
      <c r="Q3" s="379"/>
      <c r="R3" s="379"/>
    </row>
    <row r="4" spans="1:18" ht="12.75">
      <c r="A4" s="363" t="s">
        <v>294</v>
      </c>
      <c r="C4" s="186"/>
      <c r="D4" s="186"/>
      <c r="E4" s="186"/>
      <c r="F4" s="186"/>
      <c r="G4" s="186"/>
      <c r="H4" s="187"/>
      <c r="I4" s="186"/>
      <c r="J4" s="186"/>
      <c r="K4" s="186"/>
      <c r="L4" s="186"/>
      <c r="M4" s="186"/>
      <c r="N4" s="186"/>
      <c r="O4" s="186"/>
      <c r="P4" s="186"/>
      <c r="Q4" s="379"/>
      <c r="R4" s="379"/>
    </row>
    <row r="5" spans="1:18" ht="3.75" customHeight="1">
      <c r="A5" s="364"/>
      <c r="B5" s="365"/>
      <c r="C5" s="366"/>
      <c r="D5" s="181"/>
      <c r="E5" s="181"/>
      <c r="F5" s="181"/>
      <c r="G5" s="181"/>
      <c r="H5" s="182"/>
      <c r="I5" s="186"/>
      <c r="J5" s="186"/>
      <c r="K5" s="186"/>
      <c r="L5" s="186"/>
      <c r="M5" s="186"/>
      <c r="N5" s="186"/>
      <c r="O5" s="186"/>
      <c r="P5" s="261"/>
      <c r="Q5" s="379"/>
      <c r="R5" s="379"/>
    </row>
    <row r="6" spans="1:18" ht="15" customHeight="1">
      <c r="A6" s="367" t="s">
        <v>60</v>
      </c>
      <c r="B6" s="368"/>
      <c r="C6" s="369" t="s">
        <v>89</v>
      </c>
      <c r="D6" s="108" t="s">
        <v>61</v>
      </c>
      <c r="E6" s="108" t="s">
        <v>62</v>
      </c>
      <c r="F6" s="108" t="s">
        <v>63</v>
      </c>
      <c r="G6" s="108" t="s">
        <v>64</v>
      </c>
      <c r="H6" s="109" t="s">
        <v>16</v>
      </c>
      <c r="I6" s="186"/>
      <c r="J6" s="163"/>
      <c r="K6" s="163"/>
      <c r="L6" s="164"/>
      <c r="M6" s="164"/>
      <c r="N6" s="164"/>
      <c r="O6" s="164"/>
      <c r="P6" s="397"/>
      <c r="Q6" s="379"/>
      <c r="R6" s="379"/>
    </row>
    <row r="7" spans="1:18" ht="11.25">
      <c r="A7" s="370"/>
      <c r="B7" s="371" t="s">
        <v>256</v>
      </c>
      <c r="C7" s="372">
        <v>242</v>
      </c>
      <c r="D7" s="373">
        <v>168</v>
      </c>
      <c r="E7" s="373">
        <v>159</v>
      </c>
      <c r="F7" s="373">
        <v>58</v>
      </c>
      <c r="G7" s="373">
        <v>47</v>
      </c>
      <c r="H7" s="374">
        <v>674</v>
      </c>
      <c r="I7" s="379"/>
      <c r="J7" s="166"/>
      <c r="K7" s="166"/>
      <c r="L7" s="166"/>
      <c r="M7" s="166"/>
      <c r="N7" s="166"/>
      <c r="O7" s="166"/>
      <c r="P7" s="381"/>
      <c r="Q7" s="379"/>
      <c r="R7" s="379"/>
    </row>
    <row r="8" spans="1:18" ht="11.25">
      <c r="A8" s="375" t="s">
        <v>295</v>
      </c>
      <c r="B8" s="376" t="s">
        <v>296</v>
      </c>
      <c r="C8" s="364"/>
      <c r="D8" s="360"/>
      <c r="E8" s="360"/>
      <c r="F8" s="360"/>
      <c r="G8" s="360"/>
      <c r="H8" s="377"/>
      <c r="I8" s="379"/>
      <c r="J8" s="379"/>
      <c r="K8" s="379"/>
      <c r="L8" s="379"/>
      <c r="M8" s="379"/>
      <c r="N8" s="379"/>
      <c r="O8" s="379"/>
      <c r="P8" s="381"/>
      <c r="Q8" s="379"/>
      <c r="R8" s="379"/>
    </row>
    <row r="9" spans="1:18" ht="11.25">
      <c r="A9" s="378"/>
      <c r="B9" s="376" t="s">
        <v>297</v>
      </c>
      <c r="C9" s="378"/>
      <c r="D9" s="379"/>
      <c r="E9" s="379"/>
      <c r="F9" s="379"/>
      <c r="G9" s="379"/>
      <c r="H9" s="380"/>
      <c r="I9" s="379"/>
      <c r="J9" s="379"/>
      <c r="K9" s="379"/>
      <c r="L9" s="379"/>
      <c r="M9" s="379"/>
      <c r="N9" s="379"/>
      <c r="O9" s="379"/>
      <c r="P9" s="379"/>
      <c r="Q9" s="379"/>
      <c r="R9" s="379"/>
    </row>
    <row r="10" spans="1:18" ht="11.25">
      <c r="A10" s="378"/>
      <c r="B10" s="381" t="s">
        <v>298</v>
      </c>
      <c r="C10" s="123">
        <v>0.19574468085106383</v>
      </c>
      <c r="D10" s="124">
        <v>0.11728395061728394</v>
      </c>
      <c r="E10" s="124">
        <v>0.152317880794702</v>
      </c>
      <c r="F10" s="124">
        <v>0.21052631578947367</v>
      </c>
      <c r="G10" s="124">
        <v>0.11627906976744186</v>
      </c>
      <c r="H10" s="125">
        <v>0.16203703703703703</v>
      </c>
      <c r="I10" s="379"/>
      <c r="J10" s="379"/>
      <c r="K10" s="379"/>
      <c r="L10" s="379"/>
      <c r="M10" s="379"/>
      <c r="N10" s="379"/>
      <c r="O10" s="379"/>
      <c r="P10" s="381"/>
      <c r="Q10" s="379"/>
      <c r="R10" s="379"/>
    </row>
    <row r="11" spans="1:18" ht="11.25">
      <c r="A11" s="378"/>
      <c r="B11" s="381" t="s">
        <v>299</v>
      </c>
      <c r="C11" s="123">
        <v>0.4851063829787234</v>
      </c>
      <c r="D11" s="124">
        <v>0.5864197530864198</v>
      </c>
      <c r="E11" s="124">
        <v>0.48344370860927155</v>
      </c>
      <c r="F11" s="124">
        <v>0.5263157894736842</v>
      </c>
      <c r="G11" s="124">
        <v>0.6046511627906976</v>
      </c>
      <c r="H11" s="125">
        <v>0.5216049382716049</v>
      </c>
      <c r="I11" s="379"/>
      <c r="J11" s="379"/>
      <c r="K11" s="379"/>
      <c r="L11" s="379"/>
      <c r="M11" s="379"/>
      <c r="N11" s="379"/>
      <c r="O11" s="379"/>
      <c r="P11" s="381"/>
      <c r="Q11" s="379"/>
      <c r="R11" s="379"/>
    </row>
    <row r="12" spans="1:18" ht="11.25">
      <c r="A12" s="378"/>
      <c r="B12" s="381" t="s">
        <v>300</v>
      </c>
      <c r="C12" s="123">
        <v>0.20425531914893616</v>
      </c>
      <c r="D12" s="124">
        <v>0.19753086419753085</v>
      </c>
      <c r="E12" s="124">
        <v>0.23841059602649006</v>
      </c>
      <c r="F12" s="124">
        <v>0.17543859649122806</v>
      </c>
      <c r="G12" s="124">
        <v>0.16279069767441862</v>
      </c>
      <c r="H12" s="125">
        <v>0.2052469135802469</v>
      </c>
      <c r="I12" s="379"/>
      <c r="J12" s="379"/>
      <c r="K12" s="379"/>
      <c r="L12" s="379"/>
      <c r="M12" s="379"/>
      <c r="N12" s="379"/>
      <c r="O12" s="379"/>
      <c r="P12" s="381"/>
      <c r="Q12" s="379"/>
      <c r="R12" s="379"/>
    </row>
    <row r="13" spans="1:18" ht="11.25">
      <c r="A13" s="378"/>
      <c r="B13" s="381" t="s">
        <v>301</v>
      </c>
      <c r="C13" s="123">
        <v>0.07234042553191489</v>
      </c>
      <c r="D13" s="124">
        <v>0.09876543209876543</v>
      </c>
      <c r="E13" s="124">
        <v>0.08609271523178808</v>
      </c>
      <c r="F13" s="124">
        <v>0.03508771929824561</v>
      </c>
      <c r="G13" s="124">
        <v>0.046511627906976744</v>
      </c>
      <c r="H13" s="125">
        <v>0.07716049382716049</v>
      </c>
      <c r="I13" s="379"/>
      <c r="J13" s="379"/>
      <c r="K13" s="379"/>
      <c r="L13" s="379"/>
      <c r="M13" s="379"/>
      <c r="N13" s="379"/>
      <c r="O13" s="379"/>
      <c r="P13" s="381"/>
      <c r="Q13" s="379"/>
      <c r="R13" s="379"/>
    </row>
    <row r="14" spans="1:18" ht="11.25">
      <c r="A14" s="378"/>
      <c r="B14" s="381" t="s">
        <v>302</v>
      </c>
      <c r="C14" s="123">
        <v>0.02553191489361702</v>
      </c>
      <c r="D14" s="124">
        <v>0</v>
      </c>
      <c r="E14" s="124">
        <v>0.026490066225165563</v>
      </c>
      <c r="F14" s="124">
        <v>0</v>
      </c>
      <c r="G14" s="124">
        <v>0.046511627906976744</v>
      </c>
      <c r="H14" s="125">
        <v>0.018518518518518517</v>
      </c>
      <c r="I14" s="379"/>
      <c r="J14" s="379"/>
      <c r="K14" s="379"/>
      <c r="L14" s="379"/>
      <c r="M14" s="379"/>
      <c r="N14" s="379"/>
      <c r="O14" s="379"/>
      <c r="P14" s="381"/>
      <c r="Q14" s="379"/>
      <c r="R14" s="379"/>
    </row>
    <row r="15" spans="1:18" ht="11.25">
      <c r="A15" s="378"/>
      <c r="B15" s="381" t="s">
        <v>303</v>
      </c>
      <c r="C15" s="123">
        <v>0.01702127659574468</v>
      </c>
      <c r="D15" s="124">
        <v>0</v>
      </c>
      <c r="E15" s="124">
        <v>0.013245033112582781</v>
      </c>
      <c r="F15" s="124">
        <v>0.05263157894736842</v>
      </c>
      <c r="G15" s="124">
        <v>0.023255813953488372</v>
      </c>
      <c r="H15" s="125">
        <v>0.015432098765432098</v>
      </c>
      <c r="I15" s="379"/>
      <c r="J15" s="379"/>
      <c r="K15" s="379"/>
      <c r="L15" s="379"/>
      <c r="M15" s="379"/>
      <c r="N15" s="379"/>
      <c r="O15" s="379"/>
      <c r="P15" s="381"/>
      <c r="Q15" s="379"/>
      <c r="R15" s="379"/>
    </row>
    <row r="16" spans="1:18" ht="11.25">
      <c r="A16" s="382"/>
      <c r="B16" s="383" t="s">
        <v>126</v>
      </c>
      <c r="C16" s="384">
        <v>235</v>
      </c>
      <c r="D16" s="385">
        <v>162</v>
      </c>
      <c r="E16" s="385">
        <v>151</v>
      </c>
      <c r="F16" s="385">
        <v>57</v>
      </c>
      <c r="G16" s="385">
        <v>43</v>
      </c>
      <c r="H16" s="386">
        <v>648</v>
      </c>
      <c r="I16" s="379"/>
      <c r="J16" s="379"/>
      <c r="K16" s="379"/>
      <c r="L16" s="379"/>
      <c r="M16" s="379"/>
      <c r="N16" s="379"/>
      <c r="O16" s="379"/>
      <c r="P16" s="381"/>
      <c r="Q16" s="379"/>
      <c r="R16" s="379"/>
    </row>
    <row r="17" spans="1:18" ht="11.25">
      <c r="A17" s="387" t="s">
        <v>304</v>
      </c>
      <c r="B17" s="388" t="s">
        <v>305</v>
      </c>
      <c r="C17" s="389"/>
      <c r="D17" s="360"/>
      <c r="E17" s="360"/>
      <c r="F17" s="360"/>
      <c r="G17" s="360"/>
      <c r="H17" s="377"/>
      <c r="I17" s="379"/>
      <c r="J17" s="379"/>
      <c r="K17" s="379"/>
      <c r="L17" s="379"/>
      <c r="M17" s="379"/>
      <c r="N17" s="379"/>
      <c r="O17" s="379"/>
      <c r="P17" s="381"/>
      <c r="Q17" s="379"/>
      <c r="R17" s="379"/>
    </row>
    <row r="18" spans="1:18" ht="11.25">
      <c r="A18" s="378"/>
      <c r="B18" s="390" t="s">
        <v>306</v>
      </c>
      <c r="C18" s="378"/>
      <c r="D18" s="379"/>
      <c r="E18" s="379"/>
      <c r="F18" s="379"/>
      <c r="G18" s="379"/>
      <c r="H18" s="380"/>
      <c r="I18" s="379"/>
      <c r="J18" s="379"/>
      <c r="K18" s="379"/>
      <c r="L18" s="379"/>
      <c r="M18" s="379"/>
      <c r="N18" s="379"/>
      <c r="O18" s="379"/>
      <c r="P18" s="379"/>
      <c r="Q18" s="379"/>
      <c r="R18" s="379"/>
    </row>
    <row r="19" spans="1:18" ht="11.25">
      <c r="A19" s="378"/>
      <c r="B19" s="390" t="s">
        <v>298</v>
      </c>
      <c r="C19" s="123">
        <v>0.23829787234042554</v>
      </c>
      <c r="D19" s="124">
        <v>0.13580246913580246</v>
      </c>
      <c r="E19" s="124">
        <v>0.2781456953642384</v>
      </c>
      <c r="F19" s="124">
        <v>0.16071428571428573</v>
      </c>
      <c r="G19" s="124">
        <v>0.46511627906976744</v>
      </c>
      <c r="H19" s="125">
        <v>0.2302936630602782</v>
      </c>
      <c r="I19" s="379"/>
      <c r="J19" s="379"/>
      <c r="K19" s="379"/>
      <c r="L19" s="379"/>
      <c r="M19" s="379"/>
      <c r="N19" s="379"/>
      <c r="O19" s="379"/>
      <c r="P19" s="381"/>
      <c r="Q19" s="379"/>
      <c r="R19" s="379"/>
    </row>
    <row r="20" spans="1:18" ht="11.25">
      <c r="A20" s="378"/>
      <c r="B20" s="390" t="s">
        <v>299</v>
      </c>
      <c r="C20" s="123">
        <v>0.425531914893617</v>
      </c>
      <c r="D20" s="124">
        <v>0.5555555555555556</v>
      </c>
      <c r="E20" s="124">
        <v>0.3841059602649007</v>
      </c>
      <c r="F20" s="124">
        <v>0.625</v>
      </c>
      <c r="G20" s="124">
        <v>0.37209302325581395</v>
      </c>
      <c r="H20" s="125">
        <v>0.46213292117465227</v>
      </c>
      <c r="I20" s="379"/>
      <c r="J20" s="379"/>
      <c r="K20" s="379"/>
      <c r="L20" s="379"/>
      <c r="M20" s="379"/>
      <c r="N20" s="379"/>
      <c r="O20" s="379"/>
      <c r="P20" s="381"/>
      <c r="Q20" s="379"/>
      <c r="R20" s="379"/>
    </row>
    <row r="21" spans="1:18" ht="11.25">
      <c r="A21" s="378"/>
      <c r="B21" s="390" t="s">
        <v>300</v>
      </c>
      <c r="C21" s="123">
        <v>0.225531914893617</v>
      </c>
      <c r="D21" s="124">
        <v>0.19135802469135801</v>
      </c>
      <c r="E21" s="124">
        <v>0.23841059602649006</v>
      </c>
      <c r="F21" s="124">
        <v>0.125</v>
      </c>
      <c r="G21" s="124">
        <v>0.13953488372093023</v>
      </c>
      <c r="H21" s="125">
        <v>0.20556414219474498</v>
      </c>
      <c r="I21" s="379"/>
      <c r="J21" s="379"/>
      <c r="K21" s="379"/>
      <c r="L21" s="379"/>
      <c r="M21" s="379"/>
      <c r="N21" s="379"/>
      <c r="O21" s="379"/>
      <c r="P21" s="381"/>
      <c r="Q21" s="379"/>
      <c r="R21" s="379"/>
    </row>
    <row r="22" spans="1:18" ht="11.25">
      <c r="A22" s="378"/>
      <c r="B22" s="390" t="s">
        <v>301</v>
      </c>
      <c r="C22" s="123">
        <v>0.07659574468085106</v>
      </c>
      <c r="D22" s="124">
        <v>0.09259259259259259</v>
      </c>
      <c r="E22" s="124">
        <v>0.08609271523178808</v>
      </c>
      <c r="F22" s="124">
        <v>0.017857142857142856</v>
      </c>
      <c r="G22" s="124">
        <v>0.023255813953488372</v>
      </c>
      <c r="H22" s="125">
        <v>0.07418856259659969</v>
      </c>
      <c r="I22" s="379"/>
      <c r="J22" s="379"/>
      <c r="K22" s="379"/>
      <c r="L22" s="379"/>
      <c r="M22" s="379"/>
      <c r="N22" s="379"/>
      <c r="O22" s="379"/>
      <c r="P22" s="381"/>
      <c r="Q22" s="379"/>
      <c r="R22" s="379"/>
    </row>
    <row r="23" spans="1:18" ht="11.25">
      <c r="A23" s="378"/>
      <c r="B23" s="390" t="s">
        <v>302</v>
      </c>
      <c r="C23" s="123">
        <v>0.01702127659574468</v>
      </c>
      <c r="D23" s="124">
        <v>0.018518518518518517</v>
      </c>
      <c r="E23" s="124">
        <v>0.006622516556291391</v>
      </c>
      <c r="F23" s="124">
        <v>0.03571428571428571</v>
      </c>
      <c r="G23" s="124">
        <v>0</v>
      </c>
      <c r="H23" s="125">
        <v>0.015455950540958269</v>
      </c>
      <c r="I23" s="379"/>
      <c r="J23" s="379"/>
      <c r="K23" s="379"/>
      <c r="L23" s="379"/>
      <c r="M23" s="379"/>
      <c r="N23" s="379"/>
      <c r="O23" s="379"/>
      <c r="P23" s="381"/>
      <c r="Q23" s="379"/>
      <c r="R23" s="379"/>
    </row>
    <row r="24" spans="1:18" ht="11.25">
      <c r="A24" s="378"/>
      <c r="B24" s="390" t="s">
        <v>303</v>
      </c>
      <c r="C24" s="123">
        <v>0.01702127659574468</v>
      </c>
      <c r="D24" s="124">
        <v>0.006172839506172839</v>
      </c>
      <c r="E24" s="124">
        <v>0.006622516556291391</v>
      </c>
      <c r="F24" s="124">
        <v>0.03571428571428571</v>
      </c>
      <c r="G24" s="124">
        <v>0</v>
      </c>
      <c r="H24" s="125">
        <v>0.012364760432766615</v>
      </c>
      <c r="I24" s="379"/>
      <c r="J24" s="379"/>
      <c r="K24" s="379"/>
      <c r="L24" s="379"/>
      <c r="M24" s="379"/>
      <c r="N24" s="379"/>
      <c r="O24" s="379"/>
      <c r="P24" s="381"/>
      <c r="Q24" s="379"/>
      <c r="R24" s="379"/>
    </row>
    <row r="25" spans="1:18" ht="11.25">
      <c r="A25" s="382"/>
      <c r="B25" s="391" t="s">
        <v>126</v>
      </c>
      <c r="C25" s="384">
        <v>235</v>
      </c>
      <c r="D25" s="385">
        <v>162</v>
      </c>
      <c r="E25" s="385">
        <v>151</v>
      </c>
      <c r="F25" s="385">
        <v>56</v>
      </c>
      <c r="G25" s="385">
        <v>43</v>
      </c>
      <c r="H25" s="386">
        <v>647</v>
      </c>
      <c r="I25" s="379"/>
      <c r="J25" s="379"/>
      <c r="K25" s="379"/>
      <c r="L25" s="379"/>
      <c r="M25" s="379"/>
      <c r="N25" s="379"/>
      <c r="O25" s="379"/>
      <c r="P25" s="381"/>
      <c r="Q25" s="379"/>
      <c r="R25" s="379"/>
    </row>
    <row r="26" spans="1:18" ht="11.25">
      <c r="A26" s="379" t="s">
        <v>94</v>
      </c>
      <c r="B26" s="392"/>
      <c r="C26" s="393"/>
      <c r="D26" s="393"/>
      <c r="E26" s="393"/>
      <c r="F26" s="393"/>
      <c r="G26" s="393"/>
      <c r="H26" s="393"/>
      <c r="I26" s="379"/>
      <c r="J26" s="379"/>
      <c r="K26" s="379"/>
      <c r="L26" s="379"/>
      <c r="M26" s="379"/>
      <c r="N26" s="379"/>
      <c r="O26" s="379"/>
      <c r="P26" s="381"/>
      <c r="Q26" s="379"/>
      <c r="R26" s="379"/>
    </row>
    <row r="27" spans="1:8" ht="17.25" customHeight="1">
      <c r="A27" s="394" t="s">
        <v>291</v>
      </c>
      <c r="B27" s="395"/>
      <c r="C27" s="396"/>
      <c r="D27" s="396"/>
      <c r="E27" s="396"/>
      <c r="F27" s="396"/>
      <c r="G27" s="396"/>
      <c r="H27" s="396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r:id="rId1"/>
  <headerFooter alignWithMargins="0"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5"/>
  <sheetViews>
    <sheetView showGridLines="0" workbookViewId="0" topLeftCell="A6">
      <selection activeCell="J37" sqref="J37"/>
    </sheetView>
  </sheetViews>
  <sheetFormatPr defaultColWidth="9.140625" defaultRowHeight="12.75"/>
  <cols>
    <col min="1" max="1" width="3.00390625" style="361" customWidth="1"/>
    <col min="2" max="2" width="43.57421875" style="361" customWidth="1"/>
    <col min="3" max="8" width="10.57421875" style="361" customWidth="1"/>
    <col min="9" max="9" width="11.8515625" style="361" customWidth="1"/>
    <col min="10" max="16384" width="7.8515625" style="361" customWidth="1"/>
  </cols>
  <sheetData>
    <row r="1" spans="1:18" ht="18">
      <c r="A1" s="398" t="s">
        <v>255</v>
      </c>
      <c r="B1" s="398"/>
      <c r="C1" s="398"/>
      <c r="D1" s="398"/>
      <c r="E1" s="398"/>
      <c r="F1" s="398"/>
      <c r="G1" s="398"/>
      <c r="H1" s="270"/>
      <c r="I1" s="270"/>
      <c r="J1" s="270"/>
      <c r="K1" s="270"/>
      <c r="L1" s="270"/>
      <c r="M1" s="270"/>
      <c r="N1" s="270"/>
      <c r="O1" s="270"/>
      <c r="P1" s="270"/>
      <c r="Q1" s="406"/>
      <c r="R1" s="405"/>
    </row>
    <row r="2" spans="1:18" ht="18.75">
      <c r="A2" s="401" t="s">
        <v>314</v>
      </c>
      <c r="B2" s="401"/>
      <c r="C2" s="401"/>
      <c r="D2" s="401"/>
      <c r="E2" s="401"/>
      <c r="F2" s="401"/>
      <c r="G2" s="401"/>
      <c r="H2" s="270"/>
      <c r="I2" s="270"/>
      <c r="J2" s="270"/>
      <c r="K2" s="270"/>
      <c r="L2" s="270"/>
      <c r="M2" s="270"/>
      <c r="N2" s="270"/>
      <c r="O2" s="270"/>
      <c r="P2" s="270"/>
      <c r="Q2" s="406"/>
      <c r="R2" s="405"/>
    </row>
    <row r="3" spans="1:18" ht="12.75">
      <c r="A3" s="406" t="s">
        <v>293</v>
      </c>
      <c r="B3" s="405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406"/>
      <c r="R3" s="405"/>
    </row>
    <row r="4" spans="1:18" ht="12.75">
      <c r="A4" s="407" t="s">
        <v>294</v>
      </c>
      <c r="B4" s="405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405"/>
    </row>
    <row r="5" spans="1:18" ht="3.75" customHeight="1">
      <c r="A5" s="405"/>
      <c r="B5" s="408"/>
      <c r="C5" s="409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410"/>
      <c r="R5" s="405"/>
    </row>
    <row r="6" spans="1:18" ht="15" customHeight="1">
      <c r="A6" s="411" t="s">
        <v>60</v>
      </c>
      <c r="B6" s="412"/>
      <c r="C6" s="173" t="s">
        <v>89</v>
      </c>
      <c r="D6" s="174" t="s">
        <v>61</v>
      </c>
      <c r="E6" s="174" t="s">
        <v>62</v>
      </c>
      <c r="F6" s="174" t="s">
        <v>63</v>
      </c>
      <c r="G6" s="174" t="s">
        <v>64</v>
      </c>
      <c r="H6" s="174"/>
      <c r="I6" s="174" t="s">
        <v>16</v>
      </c>
      <c r="J6" s="173" t="s">
        <v>89</v>
      </c>
      <c r="K6" s="173" t="s">
        <v>61</v>
      </c>
      <c r="L6" s="174" t="s">
        <v>62</v>
      </c>
      <c r="M6" s="174" t="s">
        <v>63</v>
      </c>
      <c r="N6" s="174" t="s">
        <v>64</v>
      </c>
      <c r="O6" s="174" t="s">
        <v>16</v>
      </c>
      <c r="P6" s="413" t="s">
        <v>14</v>
      </c>
      <c r="Q6" s="413" t="s">
        <v>14</v>
      </c>
      <c r="R6" s="405"/>
    </row>
    <row r="7" spans="1:18" ht="11.25">
      <c r="A7" s="405"/>
      <c r="B7" s="408" t="s">
        <v>256</v>
      </c>
      <c r="C7" s="414">
        <f>J7</f>
        <v>242</v>
      </c>
      <c r="D7" s="414">
        <f>K7</f>
        <v>168</v>
      </c>
      <c r="E7" s="414">
        <f>L7</f>
        <v>159</v>
      </c>
      <c r="F7" s="414">
        <f>M7</f>
        <v>58</v>
      </c>
      <c r="G7" s="414">
        <f>N7</f>
        <v>47</v>
      </c>
      <c r="H7" s="405"/>
      <c r="I7" s="414">
        <f>O7</f>
        <v>674</v>
      </c>
      <c r="J7" s="271">
        <v>242</v>
      </c>
      <c r="K7" s="271">
        <v>168</v>
      </c>
      <c r="L7" s="271">
        <v>159</v>
      </c>
      <c r="M7" s="271">
        <v>58</v>
      </c>
      <c r="N7" s="271">
        <v>47</v>
      </c>
      <c r="O7" s="271">
        <f>SUM(J7:N7)</f>
        <v>674</v>
      </c>
      <c r="P7" s="408">
        <v>645</v>
      </c>
      <c r="Q7" s="405"/>
      <c r="R7" s="405"/>
    </row>
    <row r="8" spans="1:18" ht="11.25">
      <c r="A8" s="408" t="s">
        <v>295</v>
      </c>
      <c r="B8" s="408" t="s">
        <v>296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8"/>
      <c r="Q8" s="405"/>
      <c r="R8" s="405"/>
    </row>
    <row r="9" spans="1:18" ht="11.25">
      <c r="A9" s="405"/>
      <c r="B9" s="408" t="s">
        <v>297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</row>
    <row r="10" spans="1:18" ht="11.25">
      <c r="A10" s="405"/>
      <c r="B10" s="408" t="s">
        <v>298</v>
      </c>
      <c r="C10" s="415">
        <f>J10/J16</f>
        <v>0.19574468085106383</v>
      </c>
      <c r="D10" s="415">
        <f>K10/K16</f>
        <v>0.11728395061728394</v>
      </c>
      <c r="E10" s="415">
        <f>L10/L16</f>
        <v>0.152317880794702</v>
      </c>
      <c r="F10" s="415">
        <f>M10/M16</f>
        <v>0.21052631578947367</v>
      </c>
      <c r="G10" s="415">
        <f>N10/N16</f>
        <v>0.11627906976744186</v>
      </c>
      <c r="H10" s="405"/>
      <c r="I10" s="415">
        <f>O10/O16</f>
        <v>0.16203703703703703</v>
      </c>
      <c r="J10" s="405">
        <v>46</v>
      </c>
      <c r="K10" s="405">
        <v>19</v>
      </c>
      <c r="L10" s="405">
        <v>23</v>
      </c>
      <c r="M10" s="405">
        <v>12</v>
      </c>
      <c r="N10" s="405">
        <v>5</v>
      </c>
      <c r="O10" s="405">
        <f aca="true" t="shared" si="0" ref="O10:O15">SUM(J10:N10)</f>
        <v>105</v>
      </c>
      <c r="P10" s="408">
        <v>98</v>
      </c>
      <c r="Q10" s="405"/>
      <c r="R10" s="405"/>
    </row>
    <row r="11" spans="1:18" ht="11.25">
      <c r="A11" s="405"/>
      <c r="B11" s="408" t="s">
        <v>299</v>
      </c>
      <c r="C11" s="415">
        <f>J11/J16</f>
        <v>0.4851063829787234</v>
      </c>
      <c r="D11" s="415">
        <f>K11/K16</f>
        <v>0.5864197530864198</v>
      </c>
      <c r="E11" s="415">
        <f>L11/L16</f>
        <v>0.48344370860927155</v>
      </c>
      <c r="F11" s="415">
        <f>M11/M16</f>
        <v>0.5263157894736842</v>
      </c>
      <c r="G11" s="415">
        <f>N11/N16</f>
        <v>0.6046511627906976</v>
      </c>
      <c r="H11" s="405"/>
      <c r="I11" s="415">
        <f>O11/O16</f>
        <v>0.5216049382716049</v>
      </c>
      <c r="J11" s="405">
        <v>114</v>
      </c>
      <c r="K11" s="405">
        <v>95</v>
      </c>
      <c r="L11" s="405">
        <v>73</v>
      </c>
      <c r="M11" s="405">
        <v>30</v>
      </c>
      <c r="N11" s="405">
        <v>26</v>
      </c>
      <c r="O11" s="405">
        <f t="shared" si="0"/>
        <v>338</v>
      </c>
      <c r="P11" s="408">
        <v>338</v>
      </c>
      <c r="Q11" s="405"/>
      <c r="R11" s="405"/>
    </row>
    <row r="12" spans="1:18" ht="11.25">
      <c r="A12" s="405"/>
      <c r="B12" s="408" t="s">
        <v>300</v>
      </c>
      <c r="C12" s="415">
        <f>J12/J16</f>
        <v>0.20425531914893616</v>
      </c>
      <c r="D12" s="415">
        <f>K12/K16</f>
        <v>0.19753086419753085</v>
      </c>
      <c r="E12" s="415">
        <f>L12/L16</f>
        <v>0.23841059602649006</v>
      </c>
      <c r="F12" s="415">
        <f>M12/M16</f>
        <v>0.17543859649122806</v>
      </c>
      <c r="G12" s="415">
        <f>N12/N16</f>
        <v>0.16279069767441862</v>
      </c>
      <c r="H12" s="405"/>
      <c r="I12" s="415">
        <f>O12/O16</f>
        <v>0.2052469135802469</v>
      </c>
      <c r="J12" s="405">
        <v>48</v>
      </c>
      <c r="K12" s="405">
        <v>32</v>
      </c>
      <c r="L12" s="405">
        <v>36</v>
      </c>
      <c r="M12" s="405">
        <v>10</v>
      </c>
      <c r="N12" s="405">
        <v>7</v>
      </c>
      <c r="O12" s="405">
        <f t="shared" si="0"/>
        <v>133</v>
      </c>
      <c r="P12" s="408">
        <v>135</v>
      </c>
      <c r="Q12" s="405"/>
      <c r="R12" s="405"/>
    </row>
    <row r="13" spans="1:18" ht="11.25">
      <c r="A13" s="405"/>
      <c r="B13" s="408" t="s">
        <v>301</v>
      </c>
      <c r="C13" s="415">
        <f>J13/J16</f>
        <v>0.07234042553191489</v>
      </c>
      <c r="D13" s="415">
        <f>K13/K16</f>
        <v>0.09876543209876543</v>
      </c>
      <c r="E13" s="415">
        <f>L13/L16</f>
        <v>0.08609271523178808</v>
      </c>
      <c r="F13" s="415">
        <f>M13/M16</f>
        <v>0.03508771929824561</v>
      </c>
      <c r="G13" s="415">
        <f>N13/N16</f>
        <v>0.046511627906976744</v>
      </c>
      <c r="H13" s="405"/>
      <c r="I13" s="415">
        <f>O13/O16</f>
        <v>0.07716049382716049</v>
      </c>
      <c r="J13" s="405">
        <v>17</v>
      </c>
      <c r="K13" s="405">
        <v>16</v>
      </c>
      <c r="L13" s="405">
        <v>13</v>
      </c>
      <c r="M13" s="405">
        <v>2</v>
      </c>
      <c r="N13" s="405">
        <v>2</v>
      </c>
      <c r="O13" s="405">
        <f t="shared" si="0"/>
        <v>50</v>
      </c>
      <c r="P13" s="408">
        <v>45</v>
      </c>
      <c r="Q13" s="405"/>
      <c r="R13" s="405"/>
    </row>
    <row r="14" spans="1:18" ht="11.25">
      <c r="A14" s="405"/>
      <c r="B14" s="408" t="s">
        <v>302</v>
      </c>
      <c r="C14" s="415">
        <f>J14/J16</f>
        <v>0.02553191489361702</v>
      </c>
      <c r="D14" s="415">
        <f>K14/K16</f>
        <v>0</v>
      </c>
      <c r="E14" s="415">
        <f>L14/L16</f>
        <v>0.026490066225165563</v>
      </c>
      <c r="F14" s="415">
        <f>M14/M16</f>
        <v>0</v>
      </c>
      <c r="G14" s="415">
        <f>N14/N16</f>
        <v>0.046511627906976744</v>
      </c>
      <c r="H14" s="405"/>
      <c r="I14" s="415">
        <f>O14/O16</f>
        <v>0.018518518518518517</v>
      </c>
      <c r="J14" s="405">
        <v>6</v>
      </c>
      <c r="K14" s="405">
        <v>0</v>
      </c>
      <c r="L14" s="405">
        <v>4</v>
      </c>
      <c r="M14" s="405">
        <v>0</v>
      </c>
      <c r="N14" s="405">
        <v>2</v>
      </c>
      <c r="O14" s="405">
        <f t="shared" si="0"/>
        <v>12</v>
      </c>
      <c r="P14" s="408">
        <v>7</v>
      </c>
      <c r="Q14" s="405"/>
      <c r="R14" s="405"/>
    </row>
    <row r="15" spans="1:18" ht="11.25">
      <c r="A15" s="405"/>
      <c r="B15" s="408" t="s">
        <v>303</v>
      </c>
      <c r="C15" s="415">
        <f>J15/J16</f>
        <v>0.01702127659574468</v>
      </c>
      <c r="D15" s="415">
        <f>K15/K16</f>
        <v>0</v>
      </c>
      <c r="E15" s="415">
        <f>L15/L16</f>
        <v>0.013245033112582781</v>
      </c>
      <c r="F15" s="415">
        <f>M15/M16</f>
        <v>0.05263157894736842</v>
      </c>
      <c r="G15" s="415">
        <f>N15/N16</f>
        <v>0.023255813953488372</v>
      </c>
      <c r="H15" s="405"/>
      <c r="I15" s="415">
        <f>O15/O16</f>
        <v>0.015432098765432098</v>
      </c>
      <c r="J15" s="405">
        <v>4</v>
      </c>
      <c r="K15" s="405">
        <v>0</v>
      </c>
      <c r="L15" s="405">
        <v>2</v>
      </c>
      <c r="M15" s="405">
        <v>3</v>
      </c>
      <c r="N15" s="405">
        <v>1</v>
      </c>
      <c r="O15" s="405">
        <f t="shared" si="0"/>
        <v>10</v>
      </c>
      <c r="P15" s="408">
        <v>7</v>
      </c>
      <c r="Q15" s="405"/>
      <c r="R15" s="405"/>
    </row>
    <row r="16" spans="1:18" ht="11.25">
      <c r="A16" s="405"/>
      <c r="B16" s="416" t="s">
        <v>126</v>
      </c>
      <c r="C16" s="414">
        <f>J16</f>
        <v>235</v>
      </c>
      <c r="D16" s="414">
        <f>K16</f>
        <v>162</v>
      </c>
      <c r="E16" s="414">
        <f>L16</f>
        <v>151</v>
      </c>
      <c r="F16" s="414">
        <f>M16</f>
        <v>57</v>
      </c>
      <c r="G16" s="414">
        <f>N16</f>
        <v>43</v>
      </c>
      <c r="H16" s="405"/>
      <c r="I16" s="414">
        <f>O16</f>
        <v>648</v>
      </c>
      <c r="J16" s="405">
        <f aca="true" t="shared" si="1" ref="J16:P16">SUM(J10:J15)</f>
        <v>235</v>
      </c>
      <c r="K16" s="405">
        <f t="shared" si="1"/>
        <v>162</v>
      </c>
      <c r="L16" s="405">
        <f t="shared" si="1"/>
        <v>151</v>
      </c>
      <c r="M16" s="405">
        <f t="shared" si="1"/>
        <v>57</v>
      </c>
      <c r="N16" s="405">
        <f t="shared" si="1"/>
        <v>43</v>
      </c>
      <c r="O16" s="405">
        <f t="shared" si="1"/>
        <v>648</v>
      </c>
      <c r="P16" s="408">
        <f t="shared" si="1"/>
        <v>630</v>
      </c>
      <c r="Q16" s="405"/>
      <c r="R16" s="405"/>
    </row>
    <row r="17" spans="1:18" ht="11.25">
      <c r="A17" s="408" t="s">
        <v>304</v>
      </c>
      <c r="B17" s="408" t="s">
        <v>305</v>
      </c>
      <c r="C17" s="417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8"/>
      <c r="Q17" s="405"/>
      <c r="R17" s="405"/>
    </row>
    <row r="18" spans="1:18" ht="11.25">
      <c r="A18" s="405"/>
      <c r="B18" s="408" t="s">
        <v>306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8"/>
      <c r="Q18" s="405"/>
      <c r="R18" s="405"/>
    </row>
    <row r="19" spans="1:18" ht="11.25">
      <c r="A19" s="405"/>
      <c r="B19" s="408"/>
      <c r="C19" s="173" t="s">
        <v>89</v>
      </c>
      <c r="D19" s="174" t="s">
        <v>61</v>
      </c>
      <c r="E19" s="174" t="s">
        <v>62</v>
      </c>
      <c r="F19" s="174" t="s">
        <v>63</v>
      </c>
      <c r="G19" s="174" t="s">
        <v>64</v>
      </c>
      <c r="H19" s="174"/>
      <c r="I19" s="174" t="s">
        <v>16</v>
      </c>
      <c r="J19" s="405"/>
      <c r="K19" s="405"/>
      <c r="L19" s="405"/>
      <c r="M19" s="405"/>
      <c r="N19" s="405"/>
      <c r="O19" s="405"/>
      <c r="P19" s="405"/>
      <c r="Q19" s="405"/>
      <c r="R19" s="405"/>
    </row>
    <row r="20" spans="1:18" ht="11.25">
      <c r="A20" s="405"/>
      <c r="B20" s="408" t="s">
        <v>298</v>
      </c>
      <c r="C20" s="415">
        <f>J20/J26</f>
        <v>0.23829787234042554</v>
      </c>
      <c r="D20" s="415">
        <f>K20/K26</f>
        <v>0.13580246913580246</v>
      </c>
      <c r="E20" s="415">
        <f>L20/L26</f>
        <v>0.2781456953642384</v>
      </c>
      <c r="F20" s="415">
        <f>M20/M26</f>
        <v>0.16071428571428573</v>
      </c>
      <c r="G20" s="415">
        <f>N20/N26</f>
        <v>0.46511627906976744</v>
      </c>
      <c r="H20" s="405"/>
      <c r="I20" s="415">
        <f>O20/O26</f>
        <v>0.2302936630602782</v>
      </c>
      <c r="J20" s="405">
        <v>56</v>
      </c>
      <c r="K20" s="405">
        <v>22</v>
      </c>
      <c r="L20" s="405">
        <v>42</v>
      </c>
      <c r="M20" s="405">
        <v>9</v>
      </c>
      <c r="N20" s="405">
        <v>20</v>
      </c>
      <c r="O20" s="405">
        <f aca="true" t="shared" si="2" ref="O20:O25">SUM(J20:N20)</f>
        <v>149</v>
      </c>
      <c r="P20" s="408">
        <v>147</v>
      </c>
      <c r="Q20" s="405"/>
      <c r="R20" s="405"/>
    </row>
    <row r="21" spans="1:18" ht="11.25">
      <c r="A21" s="405"/>
      <c r="B21" s="408" t="s">
        <v>299</v>
      </c>
      <c r="C21" s="415">
        <f>J21/J26</f>
        <v>0.425531914893617</v>
      </c>
      <c r="D21" s="415">
        <f>K21/K26</f>
        <v>0.5555555555555556</v>
      </c>
      <c r="E21" s="415">
        <f>L21/L26</f>
        <v>0.3841059602649007</v>
      </c>
      <c r="F21" s="415">
        <f>M21/M26</f>
        <v>0.625</v>
      </c>
      <c r="G21" s="415">
        <f>N21/N26</f>
        <v>0.37209302325581395</v>
      </c>
      <c r="H21" s="405"/>
      <c r="I21" s="415">
        <f>O21/O26</f>
        <v>0.46213292117465227</v>
      </c>
      <c r="J21" s="405">
        <v>100</v>
      </c>
      <c r="K21" s="405">
        <v>90</v>
      </c>
      <c r="L21" s="405">
        <v>58</v>
      </c>
      <c r="M21" s="405">
        <v>35</v>
      </c>
      <c r="N21" s="405">
        <v>16</v>
      </c>
      <c r="O21" s="405">
        <f t="shared" si="2"/>
        <v>299</v>
      </c>
      <c r="P21" s="408">
        <v>318</v>
      </c>
      <c r="Q21" s="405"/>
      <c r="R21" s="405"/>
    </row>
    <row r="22" spans="1:18" ht="11.25">
      <c r="A22" s="405"/>
      <c r="B22" s="408" t="s">
        <v>300</v>
      </c>
      <c r="C22" s="415">
        <f>J22/J26</f>
        <v>0.225531914893617</v>
      </c>
      <c r="D22" s="415">
        <f>K22/K26</f>
        <v>0.19135802469135801</v>
      </c>
      <c r="E22" s="415">
        <f>L22/L26</f>
        <v>0.23841059602649006</v>
      </c>
      <c r="F22" s="415">
        <f>M22/M26</f>
        <v>0.125</v>
      </c>
      <c r="G22" s="415">
        <f>N22/N26</f>
        <v>0.13953488372093023</v>
      </c>
      <c r="H22" s="405"/>
      <c r="I22" s="415">
        <f>O22/O26</f>
        <v>0.20556414219474498</v>
      </c>
      <c r="J22" s="405">
        <v>53</v>
      </c>
      <c r="K22" s="405">
        <v>31</v>
      </c>
      <c r="L22" s="405">
        <v>36</v>
      </c>
      <c r="M22" s="405">
        <v>7</v>
      </c>
      <c r="N22" s="405">
        <v>6</v>
      </c>
      <c r="O22" s="405">
        <f t="shared" si="2"/>
        <v>133</v>
      </c>
      <c r="P22" s="408">
        <v>115</v>
      </c>
      <c r="Q22" s="405"/>
      <c r="R22" s="405"/>
    </row>
    <row r="23" spans="1:18" ht="11.25">
      <c r="A23" s="405"/>
      <c r="B23" s="408" t="s">
        <v>301</v>
      </c>
      <c r="C23" s="415">
        <f>J23/J26</f>
        <v>0.07659574468085106</v>
      </c>
      <c r="D23" s="415">
        <f>K23/K26</f>
        <v>0.09259259259259259</v>
      </c>
      <c r="E23" s="415">
        <f>L23/L26</f>
        <v>0.08609271523178808</v>
      </c>
      <c r="F23" s="415">
        <f>M23/M26</f>
        <v>0.017857142857142856</v>
      </c>
      <c r="G23" s="415">
        <f>N23/N26</f>
        <v>0.023255813953488372</v>
      </c>
      <c r="H23" s="405"/>
      <c r="I23" s="415">
        <f>O23/O26</f>
        <v>0.07418856259659969</v>
      </c>
      <c r="J23" s="405">
        <v>18</v>
      </c>
      <c r="K23" s="405">
        <v>15</v>
      </c>
      <c r="L23" s="405">
        <v>13</v>
      </c>
      <c r="M23" s="405">
        <v>1</v>
      </c>
      <c r="N23" s="405">
        <v>1</v>
      </c>
      <c r="O23" s="405">
        <f t="shared" si="2"/>
        <v>48</v>
      </c>
      <c r="P23" s="408">
        <v>37</v>
      </c>
      <c r="Q23" s="405"/>
      <c r="R23" s="405"/>
    </row>
    <row r="24" spans="1:18" ht="11.25">
      <c r="A24" s="405"/>
      <c r="B24" s="408" t="s">
        <v>302</v>
      </c>
      <c r="C24" s="415">
        <f>J24/J26</f>
        <v>0.01702127659574468</v>
      </c>
      <c r="D24" s="415">
        <f>K24/K26</f>
        <v>0.018518518518518517</v>
      </c>
      <c r="E24" s="415">
        <f>L24/L26</f>
        <v>0.006622516556291391</v>
      </c>
      <c r="F24" s="415">
        <f>M24/M26</f>
        <v>0.03571428571428571</v>
      </c>
      <c r="G24" s="415">
        <f>N24/N26</f>
        <v>0</v>
      </c>
      <c r="H24" s="405"/>
      <c r="I24" s="415">
        <f>O24/O26</f>
        <v>0.015455950540958269</v>
      </c>
      <c r="J24" s="405">
        <v>4</v>
      </c>
      <c r="K24" s="405">
        <v>3</v>
      </c>
      <c r="L24" s="405">
        <v>1</v>
      </c>
      <c r="M24" s="405">
        <v>2</v>
      </c>
      <c r="N24" s="405">
        <v>0</v>
      </c>
      <c r="O24" s="405">
        <f t="shared" si="2"/>
        <v>10</v>
      </c>
      <c r="P24" s="408">
        <v>8</v>
      </c>
      <c r="Q24" s="405"/>
      <c r="R24" s="405"/>
    </row>
    <row r="25" spans="1:18" ht="11.25">
      <c r="A25" s="405"/>
      <c r="B25" s="408" t="s">
        <v>303</v>
      </c>
      <c r="C25" s="415">
        <f>J25/J26</f>
        <v>0.01702127659574468</v>
      </c>
      <c r="D25" s="415">
        <f>K25/K26</f>
        <v>0.006172839506172839</v>
      </c>
      <c r="E25" s="415">
        <f>L25/L26</f>
        <v>0.006622516556291391</v>
      </c>
      <c r="F25" s="415">
        <f>M25/M26</f>
        <v>0.03571428571428571</v>
      </c>
      <c r="G25" s="415">
        <f>N25/N26</f>
        <v>0</v>
      </c>
      <c r="H25" s="405"/>
      <c r="I25" s="415">
        <f>O25/O26</f>
        <v>0.012364760432766615</v>
      </c>
      <c r="J25" s="405">
        <v>4</v>
      </c>
      <c r="K25" s="405">
        <v>1</v>
      </c>
      <c r="L25" s="405">
        <v>1</v>
      </c>
      <c r="M25" s="405">
        <v>2</v>
      </c>
      <c r="N25" s="405">
        <v>0</v>
      </c>
      <c r="O25" s="405">
        <f t="shared" si="2"/>
        <v>8</v>
      </c>
      <c r="P25" s="408">
        <v>4</v>
      </c>
      <c r="Q25" s="405"/>
      <c r="R25" s="405"/>
    </row>
    <row r="26" spans="1:18" ht="11.25">
      <c r="A26" s="405"/>
      <c r="B26" s="416" t="s">
        <v>126</v>
      </c>
      <c r="C26" s="414">
        <f>J26</f>
        <v>235</v>
      </c>
      <c r="D26" s="414">
        <f>K26</f>
        <v>162</v>
      </c>
      <c r="E26" s="414">
        <f>L26</f>
        <v>151</v>
      </c>
      <c r="F26" s="414">
        <f>M26</f>
        <v>56</v>
      </c>
      <c r="G26" s="414">
        <f>N26</f>
        <v>43</v>
      </c>
      <c r="H26" s="405"/>
      <c r="I26" s="414">
        <f>O26</f>
        <v>647</v>
      </c>
      <c r="J26" s="405">
        <f aca="true" t="shared" si="3" ref="J26:P26">SUM(J20:J25)</f>
        <v>235</v>
      </c>
      <c r="K26" s="405">
        <f t="shared" si="3"/>
        <v>162</v>
      </c>
      <c r="L26" s="405">
        <f t="shared" si="3"/>
        <v>151</v>
      </c>
      <c r="M26" s="405">
        <f t="shared" si="3"/>
        <v>56</v>
      </c>
      <c r="N26" s="405">
        <f t="shared" si="3"/>
        <v>43</v>
      </c>
      <c r="O26" s="405">
        <f t="shared" si="3"/>
        <v>647</v>
      </c>
      <c r="P26" s="408">
        <f t="shared" si="3"/>
        <v>629</v>
      </c>
      <c r="Q26" s="405"/>
      <c r="R26" s="405"/>
    </row>
    <row r="27" spans="1:18" ht="11.25">
      <c r="A27" s="408">
        <v>29</v>
      </c>
      <c r="B27" s="405" t="s">
        <v>307</v>
      </c>
      <c r="C27" s="405"/>
      <c r="D27" s="405"/>
      <c r="E27" s="405"/>
      <c r="F27" s="405"/>
      <c r="G27" s="405"/>
      <c r="H27" s="405"/>
      <c r="I27" s="405"/>
      <c r="J27" s="405" t="s">
        <v>94</v>
      </c>
      <c r="K27" s="405" t="s">
        <v>94</v>
      </c>
      <c r="L27" s="405" t="s">
        <v>94</v>
      </c>
      <c r="M27" s="405" t="s">
        <v>94</v>
      </c>
      <c r="N27" s="405" t="s">
        <v>94</v>
      </c>
      <c r="O27" s="405" t="s">
        <v>94</v>
      </c>
      <c r="P27" s="408"/>
      <c r="Q27" s="405"/>
      <c r="R27" s="405"/>
    </row>
    <row r="28" spans="1:18" ht="11.25">
      <c r="A28" s="405"/>
      <c r="B28" s="405" t="s">
        <v>308</v>
      </c>
      <c r="C28" s="173" t="s">
        <v>94</v>
      </c>
      <c r="D28" s="174" t="s">
        <v>94</v>
      </c>
      <c r="E28" s="174" t="s">
        <v>94</v>
      </c>
      <c r="F28" s="174" t="s">
        <v>94</v>
      </c>
      <c r="G28" s="174" t="s">
        <v>94</v>
      </c>
      <c r="H28" s="174"/>
      <c r="I28" s="174" t="s">
        <v>94</v>
      </c>
      <c r="J28" s="405"/>
      <c r="K28" s="405"/>
      <c r="L28" s="405"/>
      <c r="M28" s="405"/>
      <c r="N28" s="405"/>
      <c r="O28" s="405"/>
      <c r="P28" s="405"/>
      <c r="Q28" s="405"/>
      <c r="R28" s="405"/>
    </row>
    <row r="29" spans="1:18" ht="11.25">
      <c r="A29" s="405"/>
      <c r="B29" s="405"/>
      <c r="C29" s="173" t="s">
        <v>89</v>
      </c>
      <c r="D29" s="174" t="s">
        <v>61</v>
      </c>
      <c r="E29" s="174" t="s">
        <v>62</v>
      </c>
      <c r="F29" s="174" t="s">
        <v>63</v>
      </c>
      <c r="G29" s="174" t="s">
        <v>64</v>
      </c>
      <c r="H29" s="174"/>
      <c r="I29" s="174" t="s">
        <v>16</v>
      </c>
      <c r="J29" s="405"/>
      <c r="K29" s="405"/>
      <c r="L29" s="405"/>
      <c r="M29" s="405"/>
      <c r="N29" s="405"/>
      <c r="O29" s="405"/>
      <c r="P29" s="405"/>
      <c r="Q29" s="405"/>
      <c r="R29" s="405"/>
    </row>
    <row r="30" spans="1:18" ht="11.25">
      <c r="A30" s="405"/>
      <c r="B30" s="405" t="s">
        <v>309</v>
      </c>
      <c r="C30" s="418">
        <f>J30/J35</f>
        <v>0.1297071129707113</v>
      </c>
      <c r="D30" s="418">
        <f>K30/K35</f>
        <v>0.041666666666666664</v>
      </c>
      <c r="E30" s="418">
        <f>L30/L35</f>
        <v>0.08280254777070063</v>
      </c>
      <c r="F30" s="418">
        <f>M30/M35</f>
        <v>0.10344827586206896</v>
      </c>
      <c r="G30" s="418">
        <f>N30/N35</f>
        <v>0.0851063829787234</v>
      </c>
      <c r="H30" s="405"/>
      <c r="I30" s="418">
        <f>P30/P35</f>
        <v>0.09090909090909091</v>
      </c>
      <c r="J30" s="276">
        <v>31</v>
      </c>
      <c r="K30" s="276">
        <v>7</v>
      </c>
      <c r="L30" s="276">
        <v>13</v>
      </c>
      <c r="M30" s="276">
        <v>6</v>
      </c>
      <c r="N30" s="276">
        <v>4</v>
      </c>
      <c r="O30" s="276">
        <f>SUM(J30:N30)</f>
        <v>61</v>
      </c>
      <c r="P30" s="408">
        <v>61</v>
      </c>
      <c r="Q30" s="405"/>
      <c r="R30" s="405"/>
    </row>
    <row r="31" spans="1:18" ht="11.25">
      <c r="A31" s="405"/>
      <c r="B31" s="405" t="s">
        <v>310</v>
      </c>
      <c r="C31" s="418">
        <f>J31/J35</f>
        <v>0.2594142259414226</v>
      </c>
      <c r="D31" s="418">
        <f>K31/K35</f>
        <v>0.4107142857142857</v>
      </c>
      <c r="E31" s="418">
        <f>L31/L35</f>
        <v>0.3248407643312102</v>
      </c>
      <c r="F31" s="418">
        <f>M31/M35</f>
        <v>0.3620689655172414</v>
      </c>
      <c r="G31" s="418">
        <f>N31/N35</f>
        <v>0.5531914893617021</v>
      </c>
      <c r="H31" s="405"/>
      <c r="I31" s="418">
        <f>P31/P35</f>
        <v>0.3412816691505216</v>
      </c>
      <c r="J31" s="276">
        <v>62</v>
      </c>
      <c r="K31" s="276">
        <v>69</v>
      </c>
      <c r="L31" s="276">
        <v>51</v>
      </c>
      <c r="M31" s="276">
        <v>21</v>
      </c>
      <c r="N31" s="276">
        <v>26</v>
      </c>
      <c r="O31" s="276">
        <f>SUM(J31:N31)</f>
        <v>229</v>
      </c>
      <c r="P31" s="408">
        <v>229</v>
      </c>
      <c r="Q31" s="405"/>
      <c r="R31" s="405"/>
    </row>
    <row r="32" spans="1:18" ht="11.25">
      <c r="A32" s="405"/>
      <c r="B32" s="405" t="s">
        <v>311</v>
      </c>
      <c r="C32" s="418">
        <f>J32/J35</f>
        <v>0.4895397489539749</v>
      </c>
      <c r="D32" s="418">
        <f>K32/K35</f>
        <v>0.4880952380952381</v>
      </c>
      <c r="E32" s="418">
        <f>L32/L35</f>
        <v>0.535031847133758</v>
      </c>
      <c r="F32" s="418">
        <f>M32/M35</f>
        <v>0.46551724137931033</v>
      </c>
      <c r="G32" s="418">
        <f>N32/N35</f>
        <v>0.2978723404255319</v>
      </c>
      <c r="H32" s="405"/>
      <c r="I32" s="418">
        <f>P32/P35</f>
        <v>0.4843517138599106</v>
      </c>
      <c r="J32" s="276">
        <v>117</v>
      </c>
      <c r="K32" s="276">
        <v>82</v>
      </c>
      <c r="L32" s="276">
        <v>84</v>
      </c>
      <c r="M32" s="276">
        <v>27</v>
      </c>
      <c r="N32" s="276">
        <v>14</v>
      </c>
      <c r="O32" s="276">
        <f>SUM(J32:N32)</f>
        <v>324</v>
      </c>
      <c r="P32" s="408">
        <v>325</v>
      </c>
      <c r="Q32" s="405"/>
      <c r="R32" s="405"/>
    </row>
    <row r="33" spans="1:18" ht="11.25">
      <c r="A33" s="405"/>
      <c r="B33" s="405" t="s">
        <v>312</v>
      </c>
      <c r="C33" s="418">
        <f>J33/J35</f>
        <v>0.10460251046025104</v>
      </c>
      <c r="D33" s="418">
        <f>K33/K35</f>
        <v>0.047619047619047616</v>
      </c>
      <c r="E33" s="418">
        <f>L33/L35</f>
        <v>0.050955414012738856</v>
      </c>
      <c r="F33" s="418">
        <f>M33/M35</f>
        <v>0.05172413793103448</v>
      </c>
      <c r="G33" s="418">
        <f>N33/N35</f>
        <v>0.06382978723404255</v>
      </c>
      <c r="H33" s="405"/>
      <c r="I33" s="418">
        <f>P33/P35</f>
        <v>0.07004470938897168</v>
      </c>
      <c r="J33" s="276">
        <v>25</v>
      </c>
      <c r="K33" s="276">
        <v>8</v>
      </c>
      <c r="L33" s="276">
        <v>8</v>
      </c>
      <c r="M33" s="276">
        <v>3</v>
      </c>
      <c r="N33" s="276">
        <v>3</v>
      </c>
      <c r="O33" s="276">
        <f>SUM(J33:N33)</f>
        <v>47</v>
      </c>
      <c r="P33" s="408">
        <v>47</v>
      </c>
      <c r="Q33" s="405"/>
      <c r="R33" s="405"/>
    </row>
    <row r="34" spans="1:18" ht="11.25">
      <c r="A34" s="405"/>
      <c r="B34" s="405" t="s">
        <v>313</v>
      </c>
      <c r="C34" s="418">
        <f>J34/J35</f>
        <v>0.016736401673640166</v>
      </c>
      <c r="D34" s="418">
        <f>K34/K35</f>
        <v>0.011904761904761904</v>
      </c>
      <c r="E34" s="418">
        <f>L34/L35</f>
        <v>0.006369426751592357</v>
      </c>
      <c r="F34" s="418">
        <f>M34/M35</f>
        <v>0.017241379310344827</v>
      </c>
      <c r="G34" s="418">
        <f>N34/N35</f>
        <v>0</v>
      </c>
      <c r="H34" s="405"/>
      <c r="I34" s="418">
        <f>P34/P35</f>
        <v>0.013412816691505217</v>
      </c>
      <c r="J34" s="276">
        <v>4</v>
      </c>
      <c r="K34" s="276">
        <v>2</v>
      </c>
      <c r="L34" s="276">
        <v>1</v>
      </c>
      <c r="M34" s="276">
        <v>1</v>
      </c>
      <c r="N34" s="276">
        <v>0</v>
      </c>
      <c r="O34" s="276">
        <f>SUM(J34:N34)</f>
        <v>8</v>
      </c>
      <c r="P34" s="408">
        <v>9</v>
      </c>
      <c r="Q34" s="405"/>
      <c r="R34" s="405"/>
    </row>
    <row r="35" spans="1:18" ht="11.25">
      <c r="A35" s="405"/>
      <c r="B35" s="405" t="s">
        <v>126</v>
      </c>
      <c r="C35" s="276">
        <f>J35</f>
        <v>239</v>
      </c>
      <c r="D35" s="276">
        <f>K35</f>
        <v>168</v>
      </c>
      <c r="E35" s="276">
        <f>L35</f>
        <v>157</v>
      </c>
      <c r="F35" s="276">
        <f>M35</f>
        <v>58</v>
      </c>
      <c r="G35" s="276">
        <f>N35</f>
        <v>47</v>
      </c>
      <c r="H35" s="405"/>
      <c r="I35" s="419">
        <f>O35</f>
        <v>669</v>
      </c>
      <c r="J35" s="276">
        <f aca="true" t="shared" si="4" ref="J35:P35">SUM(J30:J34)</f>
        <v>239</v>
      </c>
      <c r="K35" s="276">
        <f t="shared" si="4"/>
        <v>168</v>
      </c>
      <c r="L35" s="276">
        <f t="shared" si="4"/>
        <v>157</v>
      </c>
      <c r="M35" s="276">
        <f t="shared" si="4"/>
        <v>58</v>
      </c>
      <c r="N35" s="276">
        <f t="shared" si="4"/>
        <v>47</v>
      </c>
      <c r="O35" s="276">
        <f t="shared" si="4"/>
        <v>669</v>
      </c>
      <c r="P35" s="420">
        <f t="shared" si="4"/>
        <v>671</v>
      </c>
      <c r="Q35" s="405"/>
      <c r="R35" s="405"/>
    </row>
    <row r="36" spans="1:18" ht="11.25">
      <c r="A36" s="405"/>
      <c r="B36" s="416" t="s">
        <v>126</v>
      </c>
      <c r="C36" s="414" t="s">
        <v>94</v>
      </c>
      <c r="D36" s="414" t="s">
        <v>94</v>
      </c>
      <c r="E36" s="414" t="s">
        <v>94</v>
      </c>
      <c r="F36" s="414" t="s">
        <v>94</v>
      </c>
      <c r="G36" s="414" t="s">
        <v>94</v>
      </c>
      <c r="H36" s="405"/>
      <c r="I36" s="414" t="s">
        <v>94</v>
      </c>
      <c r="J36" s="405" t="s">
        <v>94</v>
      </c>
      <c r="K36" s="405" t="s">
        <v>94</v>
      </c>
      <c r="L36" s="405" t="s">
        <v>94</v>
      </c>
      <c r="M36" s="405" t="s">
        <v>94</v>
      </c>
      <c r="N36" s="405" t="s">
        <v>94</v>
      </c>
      <c r="O36" s="405" t="s">
        <v>94</v>
      </c>
      <c r="P36" s="408" t="s">
        <v>94</v>
      </c>
      <c r="Q36" s="405"/>
      <c r="R36" s="405"/>
    </row>
    <row r="37" spans="1:18" ht="17.25" customHeight="1">
      <c r="A37" s="421">
        <v>38530</v>
      </c>
      <c r="B37" s="421"/>
      <c r="C37" s="417"/>
      <c r="D37" s="417"/>
      <c r="E37" s="417"/>
      <c r="F37" s="417"/>
      <c r="G37" s="417"/>
      <c r="H37" s="417"/>
      <c r="I37" s="417"/>
      <c r="J37" s="405"/>
      <c r="K37" s="405"/>
      <c r="L37" s="405"/>
      <c r="M37" s="405"/>
      <c r="N37" s="405"/>
      <c r="O37" s="405"/>
      <c r="P37" s="405"/>
      <c r="Q37" s="405"/>
      <c r="R37" s="405"/>
    </row>
    <row r="38" spans="1:18" ht="17.25" customHeight="1">
      <c r="A38" s="422"/>
      <c r="B38" s="422"/>
      <c r="C38" s="417"/>
      <c r="D38" s="417"/>
      <c r="E38" s="417"/>
      <c r="F38" s="417"/>
      <c r="G38" s="417"/>
      <c r="H38" s="417"/>
      <c r="I38" s="417"/>
      <c r="J38" s="405"/>
      <c r="K38" s="405"/>
      <c r="L38" s="405"/>
      <c r="M38" s="405"/>
      <c r="N38" s="405"/>
      <c r="O38" s="405"/>
      <c r="P38" s="405"/>
      <c r="Q38" s="405"/>
      <c r="R38" s="405"/>
    </row>
    <row r="39" spans="1:9" ht="18">
      <c r="A39" s="398"/>
      <c r="B39" s="398"/>
      <c r="C39" s="398"/>
      <c r="D39" s="398"/>
      <c r="E39" s="398"/>
      <c r="F39" s="398"/>
      <c r="G39" s="398"/>
      <c r="H39" s="399"/>
      <c r="I39" s="400"/>
    </row>
    <row r="40" spans="1:9" ht="18.75">
      <c r="A40" s="401"/>
      <c r="B40" s="401"/>
      <c r="C40" s="401"/>
      <c r="D40" s="401"/>
      <c r="E40" s="401"/>
      <c r="F40" s="401"/>
      <c r="G40" s="401"/>
      <c r="H40" s="402"/>
      <c r="I40" s="403"/>
    </row>
    <row r="158" spans="1:2" ht="11.25">
      <c r="A158" s="361" t="s">
        <v>315</v>
      </c>
      <c r="B158" s="361" t="s">
        <v>307</v>
      </c>
    </row>
    <row r="159" ht="11.25">
      <c r="B159" s="361" t="s">
        <v>308</v>
      </c>
    </row>
    <row r="160" spans="2:8" ht="11.25">
      <c r="B160" s="361" t="s">
        <v>309</v>
      </c>
      <c r="C160" s="404">
        <v>0.1232876712328767</v>
      </c>
      <c r="D160" s="404">
        <v>0.09166666666666666</v>
      </c>
      <c r="E160" s="404">
        <v>0.13953488372093023</v>
      </c>
      <c r="F160" s="404">
        <v>0.2</v>
      </c>
      <c r="G160" s="404">
        <v>0.08450704225352113</v>
      </c>
      <c r="H160" s="404">
        <v>0.12089810017271158</v>
      </c>
    </row>
    <row r="161" spans="2:8" ht="11.25">
      <c r="B161" s="361" t="s">
        <v>310</v>
      </c>
      <c r="C161" s="404">
        <v>0.3698630136986301</v>
      </c>
      <c r="D161" s="404">
        <v>0.4</v>
      </c>
      <c r="E161" s="404">
        <v>0.43410852713178294</v>
      </c>
      <c r="F161" s="404">
        <v>0.275</v>
      </c>
      <c r="G161" s="404">
        <v>0.29577464788732394</v>
      </c>
      <c r="H161" s="404">
        <v>0.3747841105354059</v>
      </c>
    </row>
    <row r="162" spans="2:8" ht="11.25">
      <c r="B162" s="361" t="s">
        <v>311</v>
      </c>
      <c r="C162" s="404">
        <v>0.4155251141552511</v>
      </c>
      <c r="D162" s="404">
        <v>0.44166666666666665</v>
      </c>
      <c r="E162" s="404">
        <v>0.37209302325581395</v>
      </c>
      <c r="F162" s="404">
        <v>0.375</v>
      </c>
      <c r="G162" s="404">
        <v>0.4647887323943662</v>
      </c>
      <c r="H162" s="404">
        <v>0.41450777202072536</v>
      </c>
    </row>
    <row r="163" spans="2:8" ht="11.25">
      <c r="B163" s="361" t="s">
        <v>312</v>
      </c>
      <c r="C163" s="404">
        <v>0.0867579908675799</v>
      </c>
      <c r="D163" s="404">
        <v>0.05</v>
      </c>
      <c r="E163" s="404">
        <v>0.05426356589147287</v>
      </c>
      <c r="F163" s="404">
        <v>0.075</v>
      </c>
      <c r="G163" s="404">
        <v>0.1267605633802817</v>
      </c>
      <c r="H163" s="404">
        <v>0.07599309153713299</v>
      </c>
    </row>
    <row r="164" spans="2:8" ht="11.25">
      <c r="B164" s="361" t="s">
        <v>313</v>
      </c>
      <c r="C164" s="404">
        <v>0.0045662100456621</v>
      </c>
      <c r="D164" s="404">
        <v>0.016666666666666666</v>
      </c>
      <c r="E164" s="404">
        <v>0</v>
      </c>
      <c r="F164" s="404">
        <v>0.075</v>
      </c>
      <c r="G164" s="404">
        <v>0.028169014084507043</v>
      </c>
      <c r="H164" s="404">
        <v>0.013816925734024179</v>
      </c>
    </row>
    <row r="165" spans="2:8" ht="11.25">
      <c r="B165" s="361" t="s">
        <v>126</v>
      </c>
      <c r="C165" s="361">
        <v>219</v>
      </c>
      <c r="D165" s="361">
        <v>120</v>
      </c>
      <c r="E165" s="361">
        <v>129</v>
      </c>
      <c r="F165" s="361">
        <v>40</v>
      </c>
      <c r="G165" s="361">
        <v>71</v>
      </c>
      <c r="H165" s="361">
        <v>579</v>
      </c>
    </row>
  </sheetData>
  <mergeCells count="5">
    <mergeCell ref="A37:B37"/>
    <mergeCell ref="A39:G39"/>
    <mergeCell ref="A40:G40"/>
    <mergeCell ref="A1:G1"/>
    <mergeCell ref="A2:G2"/>
  </mergeCells>
  <printOptions horizontalCentered="1"/>
  <pageMargins left="0.5" right="0.3" top="0.5" bottom="0.71" header="0.5" footer="0.5"/>
  <pageSetup horizontalDpi="300" verticalDpi="300" orientation="portrait" r:id="rId2"/>
  <headerFooter alignWithMargins="0"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48">
      <selection activeCell="L21" sqref="L21"/>
    </sheetView>
  </sheetViews>
  <sheetFormatPr defaultColWidth="9.140625" defaultRowHeight="12.75"/>
  <cols>
    <col min="1" max="1" width="3.28125" style="426" customWidth="1"/>
    <col min="2" max="2" width="40.28125" style="426" customWidth="1"/>
    <col min="3" max="7" width="10.57421875" style="426" customWidth="1"/>
    <col min="8" max="8" width="11.8515625" style="426" customWidth="1"/>
    <col min="9" max="16384" width="8.00390625" style="426" customWidth="1"/>
  </cols>
  <sheetData>
    <row r="1" spans="1:8" ht="12.75">
      <c r="A1" s="423" t="s">
        <v>85</v>
      </c>
      <c r="B1" s="424"/>
      <c r="C1" s="424"/>
      <c r="D1" s="424"/>
      <c r="E1" s="424"/>
      <c r="F1" s="424"/>
      <c r="G1" s="424"/>
      <c r="H1" s="425"/>
    </row>
    <row r="2" spans="1:8" ht="12.75">
      <c r="A2" s="427" t="s">
        <v>101</v>
      </c>
      <c r="B2" s="428"/>
      <c r="C2" s="428"/>
      <c r="D2" s="428"/>
      <c r="E2" s="428"/>
      <c r="F2" s="428"/>
      <c r="G2" s="428"/>
      <c r="H2" s="429"/>
    </row>
    <row r="3" spans="1:8" ht="12.75">
      <c r="A3" s="185" t="s">
        <v>316</v>
      </c>
      <c r="B3" s="428"/>
      <c r="C3" s="428"/>
      <c r="D3" s="428"/>
      <c r="E3" s="428"/>
      <c r="F3" s="428"/>
      <c r="G3" s="428"/>
      <c r="H3" s="429"/>
    </row>
    <row r="4" spans="1:8" ht="12.75">
      <c r="A4" s="430" t="s">
        <v>317</v>
      </c>
      <c r="B4" s="431"/>
      <c r="C4" s="431"/>
      <c r="D4" s="431"/>
      <c r="E4" s="431"/>
      <c r="F4" s="431"/>
      <c r="G4" s="431"/>
      <c r="H4" s="432"/>
    </row>
    <row r="5" spans="1:8" ht="4.5" customHeight="1">
      <c r="A5" s="433"/>
      <c r="B5" s="425"/>
      <c r="H5" s="429"/>
    </row>
    <row r="6" spans="1:17" ht="17.25" customHeight="1">
      <c r="A6" s="434" t="s">
        <v>60</v>
      </c>
      <c r="B6" s="435"/>
      <c r="C6" s="369" t="s">
        <v>89</v>
      </c>
      <c r="D6" s="108" t="s">
        <v>61</v>
      </c>
      <c r="E6" s="108" t="s">
        <v>62</v>
      </c>
      <c r="F6" s="108" t="s">
        <v>63</v>
      </c>
      <c r="G6" s="108" t="s">
        <v>64</v>
      </c>
      <c r="H6" s="109" t="s">
        <v>16</v>
      </c>
      <c r="I6" s="186"/>
      <c r="J6" s="163"/>
      <c r="K6" s="164"/>
      <c r="L6" s="164"/>
      <c r="M6" s="164"/>
      <c r="N6" s="164"/>
      <c r="O6" s="164"/>
      <c r="P6" s="428"/>
      <c r="Q6" s="428"/>
    </row>
    <row r="7" spans="1:17" ht="11.25">
      <c r="A7" s="437"/>
      <c r="B7" s="438" t="s">
        <v>256</v>
      </c>
      <c r="C7" s="439">
        <v>242</v>
      </c>
      <c r="D7" s="440">
        <v>168</v>
      </c>
      <c r="E7" s="440">
        <v>159</v>
      </c>
      <c r="F7" s="440">
        <v>58</v>
      </c>
      <c r="G7" s="440">
        <v>47</v>
      </c>
      <c r="H7" s="441">
        <v>674</v>
      </c>
      <c r="I7" s="428"/>
      <c r="J7" s="166"/>
      <c r="K7" s="166"/>
      <c r="L7" s="166"/>
      <c r="M7" s="166"/>
      <c r="N7" s="166"/>
      <c r="O7" s="166"/>
      <c r="P7" s="443"/>
      <c r="Q7" s="428"/>
    </row>
    <row r="8" spans="1:17" ht="11.25">
      <c r="A8" s="442" t="s">
        <v>318</v>
      </c>
      <c r="B8" s="443" t="s">
        <v>319</v>
      </c>
      <c r="C8" s="436"/>
      <c r="D8" s="428"/>
      <c r="E8" s="428"/>
      <c r="F8" s="428"/>
      <c r="G8" s="428"/>
      <c r="H8" s="429"/>
      <c r="I8" s="428"/>
      <c r="J8" s="428"/>
      <c r="K8" s="428"/>
      <c r="L8" s="428"/>
      <c r="M8" s="428"/>
      <c r="N8" s="428"/>
      <c r="O8" s="428"/>
      <c r="P8" s="443"/>
      <c r="Q8" s="428"/>
    </row>
    <row r="9" spans="1:17" ht="11.25">
      <c r="A9" s="436"/>
      <c r="B9" s="443" t="s">
        <v>320</v>
      </c>
      <c r="C9" s="123">
        <v>0.2863070539419087</v>
      </c>
      <c r="D9" s="124">
        <v>0.14285714285714285</v>
      </c>
      <c r="E9" s="124">
        <v>0.2893081761006289</v>
      </c>
      <c r="F9" s="124">
        <v>0.22807017543859648</v>
      </c>
      <c r="G9" s="124">
        <v>0.2553191489361702</v>
      </c>
      <c r="H9" s="125">
        <v>0.24404761904761904</v>
      </c>
      <c r="I9" s="428"/>
      <c r="J9" s="428"/>
      <c r="K9" s="428"/>
      <c r="L9" s="428"/>
      <c r="M9" s="428"/>
      <c r="N9" s="428"/>
      <c r="O9" s="428"/>
      <c r="P9" s="443"/>
      <c r="Q9" s="428"/>
    </row>
    <row r="10" spans="1:17" ht="11.25">
      <c r="A10" s="436"/>
      <c r="B10" s="443" t="s">
        <v>321</v>
      </c>
      <c r="C10" s="123">
        <v>0.5103734439834025</v>
      </c>
      <c r="D10" s="124">
        <v>0.5178571428571429</v>
      </c>
      <c r="E10" s="124">
        <v>0.49056603773584906</v>
      </c>
      <c r="F10" s="124">
        <v>0.6491228070175439</v>
      </c>
      <c r="G10" s="124">
        <v>0.574468085106383</v>
      </c>
      <c r="H10" s="125">
        <v>0.5238095238095238</v>
      </c>
      <c r="I10" s="428"/>
      <c r="J10" s="428"/>
      <c r="K10" s="428"/>
      <c r="L10" s="428"/>
      <c r="M10" s="428"/>
      <c r="N10" s="428"/>
      <c r="O10" s="428"/>
      <c r="P10" s="443"/>
      <c r="Q10" s="428"/>
    </row>
    <row r="11" spans="1:17" ht="11.25">
      <c r="A11" s="436"/>
      <c r="B11" s="443" t="s">
        <v>322</v>
      </c>
      <c r="C11" s="123">
        <v>0.17012448132780084</v>
      </c>
      <c r="D11" s="124">
        <v>0.2976190476190476</v>
      </c>
      <c r="E11" s="124">
        <v>0.20125786163522014</v>
      </c>
      <c r="F11" s="124">
        <v>0.10526315789473684</v>
      </c>
      <c r="G11" s="124">
        <v>0.14893617021276595</v>
      </c>
      <c r="H11" s="125">
        <v>0.20238095238095238</v>
      </c>
      <c r="I11" s="428"/>
      <c r="J11" s="428"/>
      <c r="K11" s="428"/>
      <c r="L11" s="428"/>
      <c r="M11" s="428"/>
      <c r="N11" s="428"/>
      <c r="O11" s="428"/>
      <c r="P11" s="443"/>
      <c r="Q11" s="428"/>
    </row>
    <row r="12" spans="1:17" ht="11.25">
      <c r="A12" s="436"/>
      <c r="B12" s="443" t="s">
        <v>323</v>
      </c>
      <c r="C12" s="123">
        <v>0.02074688796680498</v>
      </c>
      <c r="D12" s="124">
        <v>0.041666666666666664</v>
      </c>
      <c r="E12" s="124">
        <v>0.018867924528301886</v>
      </c>
      <c r="F12" s="124">
        <v>0.017543859649122806</v>
      </c>
      <c r="G12" s="124">
        <v>0.02127659574468085</v>
      </c>
      <c r="H12" s="125">
        <v>0.025297619047619048</v>
      </c>
      <c r="I12" s="428"/>
      <c r="J12" s="428"/>
      <c r="K12" s="428"/>
      <c r="L12" s="428"/>
      <c r="M12" s="428"/>
      <c r="N12" s="428"/>
      <c r="O12" s="428"/>
      <c r="P12" s="443"/>
      <c r="Q12" s="428"/>
    </row>
    <row r="13" spans="1:17" ht="11.25">
      <c r="A13" s="436"/>
      <c r="B13" s="443" t="s">
        <v>324</v>
      </c>
      <c r="C13" s="123">
        <v>0.012448132780082987</v>
      </c>
      <c r="D13" s="124">
        <v>0</v>
      </c>
      <c r="E13" s="124">
        <v>0</v>
      </c>
      <c r="F13" s="124">
        <v>0</v>
      </c>
      <c r="G13" s="124">
        <v>0</v>
      </c>
      <c r="H13" s="125">
        <v>0.004464285714285714</v>
      </c>
      <c r="I13" s="428"/>
      <c r="J13" s="428"/>
      <c r="K13" s="428"/>
      <c r="L13" s="428"/>
      <c r="M13" s="428"/>
      <c r="N13" s="428"/>
      <c r="O13" s="428"/>
      <c r="P13" s="443"/>
      <c r="Q13" s="428"/>
    </row>
    <row r="14" spans="1:17" ht="11.25">
      <c r="A14" s="437"/>
      <c r="B14" s="444" t="s">
        <v>126</v>
      </c>
      <c r="C14" s="445">
        <v>241</v>
      </c>
      <c r="D14" s="446">
        <v>168</v>
      </c>
      <c r="E14" s="446">
        <v>159</v>
      </c>
      <c r="F14" s="446">
        <v>57</v>
      </c>
      <c r="G14" s="446">
        <v>47</v>
      </c>
      <c r="H14" s="447">
        <v>672</v>
      </c>
      <c r="I14" s="428"/>
      <c r="J14" s="428"/>
      <c r="K14" s="428"/>
      <c r="L14" s="428"/>
      <c r="M14" s="428"/>
      <c r="N14" s="428"/>
      <c r="O14" s="428"/>
      <c r="P14" s="443"/>
      <c r="Q14" s="428"/>
    </row>
    <row r="15" spans="1:17" ht="11.25">
      <c r="A15" s="442" t="s">
        <v>325</v>
      </c>
      <c r="B15" s="443" t="s">
        <v>326</v>
      </c>
      <c r="C15" s="448"/>
      <c r="D15" s="449"/>
      <c r="E15" s="449"/>
      <c r="F15" s="449"/>
      <c r="G15" s="449"/>
      <c r="H15" s="450"/>
      <c r="I15" s="428"/>
      <c r="J15" s="428"/>
      <c r="K15" s="428"/>
      <c r="L15" s="428"/>
      <c r="M15" s="428"/>
      <c r="N15" s="428"/>
      <c r="O15" s="428"/>
      <c r="P15" s="443"/>
      <c r="Q15" s="428"/>
    </row>
    <row r="16" spans="1:17" ht="11.25">
      <c r="A16" s="442"/>
      <c r="B16" s="443" t="s">
        <v>327</v>
      </c>
      <c r="C16" s="123"/>
      <c r="D16" s="124"/>
      <c r="E16" s="124"/>
      <c r="F16" s="124"/>
      <c r="G16" s="124"/>
      <c r="H16" s="125"/>
      <c r="I16" s="428"/>
      <c r="J16" s="428"/>
      <c r="K16" s="428"/>
      <c r="L16" s="428"/>
      <c r="M16" s="428"/>
      <c r="N16" s="428"/>
      <c r="O16" s="428"/>
      <c r="P16" s="443"/>
      <c r="Q16" s="428"/>
    </row>
    <row r="17" spans="1:17" ht="11.25">
      <c r="A17" s="436"/>
      <c r="B17" s="443" t="s">
        <v>320</v>
      </c>
      <c r="C17" s="123">
        <v>0.35684647302904565</v>
      </c>
      <c r="D17" s="124">
        <v>0.6666666666666666</v>
      </c>
      <c r="E17" s="124">
        <v>0.4276729559748428</v>
      </c>
      <c r="F17" s="124">
        <v>0.41379310344827586</v>
      </c>
      <c r="G17" s="124">
        <v>0.3404255319148936</v>
      </c>
      <c r="H17" s="125">
        <v>0.45468053491827637</v>
      </c>
      <c r="I17" s="428"/>
      <c r="J17" s="428"/>
      <c r="K17" s="428"/>
      <c r="L17" s="428"/>
      <c r="M17" s="428"/>
      <c r="N17" s="428"/>
      <c r="O17" s="428"/>
      <c r="P17" s="443"/>
      <c r="Q17" s="428"/>
    </row>
    <row r="18" spans="1:17" ht="11.25">
      <c r="A18" s="436"/>
      <c r="B18" s="443" t="s">
        <v>321</v>
      </c>
      <c r="C18" s="123">
        <v>0.3775933609958506</v>
      </c>
      <c r="D18" s="124">
        <v>0.2976190476190476</v>
      </c>
      <c r="E18" s="124">
        <v>0.4088050314465409</v>
      </c>
      <c r="F18" s="124">
        <v>0.43103448275862066</v>
      </c>
      <c r="G18" s="124">
        <v>0.5319148936170213</v>
      </c>
      <c r="H18" s="125">
        <v>0.3803863298662704</v>
      </c>
      <c r="I18" s="428"/>
      <c r="J18" s="428"/>
      <c r="K18" s="428"/>
      <c r="L18" s="428"/>
      <c r="M18" s="428"/>
      <c r="N18" s="428"/>
      <c r="O18" s="428"/>
      <c r="P18" s="443"/>
      <c r="Q18" s="428"/>
    </row>
    <row r="19" spans="1:17" ht="11.25">
      <c r="A19" s="436"/>
      <c r="B19" s="443" t="s">
        <v>322</v>
      </c>
      <c r="C19" s="123">
        <v>0.2074688796680498</v>
      </c>
      <c r="D19" s="124">
        <v>0.02976190476190476</v>
      </c>
      <c r="E19" s="124">
        <v>0.15723270440251572</v>
      </c>
      <c r="F19" s="124">
        <v>0.13793103448275862</v>
      </c>
      <c r="G19" s="124">
        <v>0.10638297872340426</v>
      </c>
      <c r="H19" s="125">
        <v>0.13818722139673106</v>
      </c>
      <c r="I19" s="428"/>
      <c r="J19" s="428"/>
      <c r="K19" s="428"/>
      <c r="L19" s="428"/>
      <c r="M19" s="428"/>
      <c r="N19" s="428"/>
      <c r="O19" s="428"/>
      <c r="P19" s="443"/>
      <c r="Q19" s="428"/>
    </row>
    <row r="20" spans="1:17" ht="11.25">
      <c r="A20" s="436"/>
      <c r="B20" s="443" t="s">
        <v>323</v>
      </c>
      <c r="C20" s="123">
        <v>0.04979253112033195</v>
      </c>
      <c r="D20" s="124">
        <v>0.005952380952380952</v>
      </c>
      <c r="E20" s="124">
        <v>0.006289308176100629</v>
      </c>
      <c r="F20" s="124">
        <v>0.017241379310344827</v>
      </c>
      <c r="G20" s="124">
        <v>0.02127659574468085</v>
      </c>
      <c r="H20" s="125">
        <v>0.0237741456166419</v>
      </c>
      <c r="I20" s="428"/>
      <c r="J20" s="428"/>
      <c r="K20" s="428"/>
      <c r="L20" s="428"/>
      <c r="M20" s="428"/>
      <c r="N20" s="428"/>
      <c r="O20" s="428"/>
      <c r="P20" s="443"/>
      <c r="Q20" s="428"/>
    </row>
    <row r="21" spans="1:17" ht="11.25">
      <c r="A21" s="436"/>
      <c r="B21" s="443" t="s">
        <v>324</v>
      </c>
      <c r="C21" s="123">
        <v>0.008298755186721992</v>
      </c>
      <c r="D21" s="124">
        <v>0</v>
      </c>
      <c r="E21" s="124">
        <v>0</v>
      </c>
      <c r="F21" s="124">
        <v>0</v>
      </c>
      <c r="G21" s="124">
        <v>0</v>
      </c>
      <c r="H21" s="125">
        <v>0.0029717682020802376</v>
      </c>
      <c r="I21" s="428"/>
      <c r="J21" s="428"/>
      <c r="K21" s="428"/>
      <c r="L21" s="428"/>
      <c r="M21" s="428"/>
      <c r="N21" s="428"/>
      <c r="O21" s="428"/>
      <c r="P21" s="443"/>
      <c r="Q21" s="428"/>
    </row>
    <row r="22" spans="1:17" ht="11.25">
      <c r="A22" s="437"/>
      <c r="B22" s="444" t="s">
        <v>126</v>
      </c>
      <c r="C22" s="451">
        <v>241</v>
      </c>
      <c r="D22" s="452">
        <v>168</v>
      </c>
      <c r="E22" s="452">
        <v>159</v>
      </c>
      <c r="F22" s="452">
        <v>58</v>
      </c>
      <c r="G22" s="452">
        <v>47</v>
      </c>
      <c r="H22" s="453">
        <v>673</v>
      </c>
      <c r="I22" s="428"/>
      <c r="J22" s="428"/>
      <c r="K22" s="428"/>
      <c r="L22" s="428"/>
      <c r="M22" s="428"/>
      <c r="N22" s="428"/>
      <c r="O22" s="428"/>
      <c r="P22" s="443"/>
      <c r="Q22" s="428"/>
    </row>
    <row r="23" spans="1:17" ht="11.25">
      <c r="A23" s="442" t="s">
        <v>328</v>
      </c>
      <c r="B23" s="443" t="s">
        <v>329</v>
      </c>
      <c r="C23" s="454"/>
      <c r="D23" s="455"/>
      <c r="E23" s="455"/>
      <c r="F23" s="455"/>
      <c r="G23" s="455"/>
      <c r="H23" s="456"/>
      <c r="I23" s="428"/>
      <c r="J23" s="428"/>
      <c r="K23" s="428"/>
      <c r="L23" s="428"/>
      <c r="M23" s="428"/>
      <c r="N23" s="428"/>
      <c r="O23" s="428"/>
      <c r="P23" s="443"/>
      <c r="Q23" s="428"/>
    </row>
    <row r="24" spans="1:17" ht="11.25">
      <c r="A24" s="442"/>
      <c r="B24" s="443" t="s">
        <v>330</v>
      </c>
      <c r="C24" s="436"/>
      <c r="D24" s="428"/>
      <c r="E24" s="428"/>
      <c r="F24" s="428"/>
      <c r="G24" s="428"/>
      <c r="H24" s="429"/>
      <c r="I24" s="428"/>
      <c r="J24" s="428"/>
      <c r="K24" s="428"/>
      <c r="L24" s="428"/>
      <c r="M24" s="428"/>
      <c r="N24" s="428"/>
      <c r="O24" s="428"/>
      <c r="P24" s="443"/>
      <c r="Q24" s="428"/>
    </row>
    <row r="25" spans="1:17" ht="11.25">
      <c r="A25" s="436"/>
      <c r="B25" s="443" t="s">
        <v>320</v>
      </c>
      <c r="C25" s="123">
        <v>0.3375</v>
      </c>
      <c r="D25" s="124">
        <v>0.125</v>
      </c>
      <c r="E25" s="124">
        <v>0.2578616352201258</v>
      </c>
      <c r="F25" s="124">
        <v>0.13793103448275862</v>
      </c>
      <c r="G25" s="124">
        <v>0.23404255319148937</v>
      </c>
      <c r="H25" s="125">
        <v>0.24107142857142858</v>
      </c>
      <c r="I25" s="428"/>
      <c r="J25" s="428"/>
      <c r="K25" s="428"/>
      <c r="L25" s="428"/>
      <c r="M25" s="428"/>
      <c r="N25" s="428"/>
      <c r="O25" s="428"/>
      <c r="P25" s="443"/>
      <c r="Q25" s="428"/>
    </row>
    <row r="26" spans="1:17" ht="11.25">
      <c r="A26" s="436"/>
      <c r="B26" s="443" t="s">
        <v>321</v>
      </c>
      <c r="C26" s="123">
        <v>0.3541666666666667</v>
      </c>
      <c r="D26" s="124">
        <v>0.42857142857142855</v>
      </c>
      <c r="E26" s="124">
        <v>0.3522012578616352</v>
      </c>
      <c r="F26" s="124">
        <v>0.39655172413793105</v>
      </c>
      <c r="G26" s="124">
        <v>0.46808510638297873</v>
      </c>
      <c r="H26" s="125">
        <v>0.38392857142857145</v>
      </c>
      <c r="I26" s="428"/>
      <c r="J26" s="428"/>
      <c r="K26" s="428"/>
      <c r="L26" s="428"/>
      <c r="M26" s="428"/>
      <c r="N26" s="428"/>
      <c r="O26" s="428"/>
      <c r="P26" s="443"/>
      <c r="Q26" s="428"/>
    </row>
    <row r="27" spans="1:17" ht="11.25">
      <c r="A27" s="436"/>
      <c r="B27" s="443" t="s">
        <v>322</v>
      </c>
      <c r="C27" s="123">
        <v>0.25</v>
      </c>
      <c r="D27" s="124">
        <v>0.31547619047619047</v>
      </c>
      <c r="E27" s="124">
        <v>0.31446540880503143</v>
      </c>
      <c r="F27" s="124">
        <v>0.3103448275862069</v>
      </c>
      <c r="G27" s="124">
        <v>0.23404255319148937</v>
      </c>
      <c r="H27" s="125">
        <v>0.2857142857142857</v>
      </c>
      <c r="I27" s="428"/>
      <c r="J27" s="428"/>
      <c r="K27" s="428"/>
      <c r="L27" s="428"/>
      <c r="M27" s="428"/>
      <c r="N27" s="428"/>
      <c r="O27" s="428"/>
      <c r="P27" s="443"/>
      <c r="Q27" s="428"/>
    </row>
    <row r="28" spans="1:17" ht="11.25">
      <c r="A28" s="436"/>
      <c r="B28" s="443" t="s">
        <v>323</v>
      </c>
      <c r="C28" s="123">
        <v>0.04583333333333333</v>
      </c>
      <c r="D28" s="124">
        <v>0.10119047619047619</v>
      </c>
      <c r="E28" s="124">
        <v>0.07547169811320754</v>
      </c>
      <c r="F28" s="124">
        <v>0.15517241379310345</v>
      </c>
      <c r="G28" s="124">
        <v>0.0425531914893617</v>
      </c>
      <c r="H28" s="125">
        <v>0.07589285714285714</v>
      </c>
      <c r="I28" s="428"/>
      <c r="J28" s="428"/>
      <c r="K28" s="428"/>
      <c r="L28" s="428"/>
      <c r="M28" s="428"/>
      <c r="N28" s="428"/>
      <c r="O28" s="428"/>
      <c r="P28" s="443"/>
      <c r="Q28" s="428"/>
    </row>
    <row r="29" spans="1:17" ht="11.25">
      <c r="A29" s="436"/>
      <c r="B29" s="443" t="s">
        <v>324</v>
      </c>
      <c r="C29" s="123">
        <v>0.0125</v>
      </c>
      <c r="D29" s="124">
        <v>0.02976190476190476</v>
      </c>
      <c r="E29" s="124">
        <v>0</v>
      </c>
      <c r="F29" s="124">
        <v>0</v>
      </c>
      <c r="G29" s="124">
        <v>0.02127659574468085</v>
      </c>
      <c r="H29" s="125">
        <v>0.013392857142857142</v>
      </c>
      <c r="I29" s="428"/>
      <c r="J29" s="428"/>
      <c r="K29" s="428"/>
      <c r="L29" s="428"/>
      <c r="M29" s="428"/>
      <c r="N29" s="428"/>
      <c r="O29" s="428"/>
      <c r="P29" s="443"/>
      <c r="Q29" s="428"/>
    </row>
    <row r="30" spans="1:17" ht="11.25">
      <c r="A30" s="437"/>
      <c r="B30" s="444" t="s">
        <v>126</v>
      </c>
      <c r="C30" s="451">
        <v>240</v>
      </c>
      <c r="D30" s="452">
        <v>168</v>
      </c>
      <c r="E30" s="452">
        <v>159</v>
      </c>
      <c r="F30" s="452">
        <v>58</v>
      </c>
      <c r="G30" s="452">
        <v>47</v>
      </c>
      <c r="H30" s="453">
        <v>672</v>
      </c>
      <c r="I30" s="428"/>
      <c r="J30" s="428"/>
      <c r="K30" s="428"/>
      <c r="L30" s="428"/>
      <c r="M30" s="428"/>
      <c r="N30" s="428"/>
      <c r="O30" s="428"/>
      <c r="P30" s="443"/>
      <c r="Q30" s="428"/>
    </row>
    <row r="31" spans="1:17" ht="11.25">
      <c r="A31" s="442" t="s">
        <v>331</v>
      </c>
      <c r="B31" s="443" t="s">
        <v>332</v>
      </c>
      <c r="C31" s="454"/>
      <c r="D31" s="455"/>
      <c r="E31" s="455"/>
      <c r="F31" s="455"/>
      <c r="G31" s="455"/>
      <c r="H31" s="456"/>
      <c r="I31" s="428"/>
      <c r="J31" s="428"/>
      <c r="K31" s="428"/>
      <c r="L31" s="428"/>
      <c r="M31" s="428"/>
      <c r="N31" s="428"/>
      <c r="O31" s="428"/>
      <c r="P31" s="443"/>
      <c r="Q31" s="428"/>
    </row>
    <row r="32" spans="1:17" ht="11.25">
      <c r="A32" s="436"/>
      <c r="B32" s="443" t="s">
        <v>333</v>
      </c>
      <c r="C32" s="436"/>
      <c r="D32" s="428"/>
      <c r="E32" s="428"/>
      <c r="F32" s="428"/>
      <c r="G32" s="428"/>
      <c r="H32" s="429"/>
      <c r="I32" s="428"/>
      <c r="J32" s="428"/>
      <c r="K32" s="428"/>
      <c r="L32" s="428"/>
      <c r="M32" s="428"/>
      <c r="N32" s="428"/>
      <c r="O32" s="428"/>
      <c r="P32" s="443"/>
      <c r="Q32" s="428"/>
    </row>
    <row r="33" spans="1:17" ht="11.25">
      <c r="A33" s="436"/>
      <c r="B33" s="443" t="s">
        <v>320</v>
      </c>
      <c r="C33" s="123">
        <v>0.2708333333333333</v>
      </c>
      <c r="D33" s="124">
        <v>0.11904761904761904</v>
      </c>
      <c r="E33" s="124">
        <v>0.2641509433962264</v>
      </c>
      <c r="F33" s="124">
        <v>0.15517241379310345</v>
      </c>
      <c r="G33" s="124">
        <v>0.19148936170212766</v>
      </c>
      <c r="H33" s="125">
        <v>0.21577380952380953</v>
      </c>
      <c r="I33" s="428"/>
      <c r="J33" s="428"/>
      <c r="K33" s="428"/>
      <c r="L33" s="428"/>
      <c r="M33" s="428"/>
      <c r="N33" s="428"/>
      <c r="O33" s="428"/>
      <c r="P33" s="443"/>
      <c r="Q33" s="428"/>
    </row>
    <row r="34" spans="1:17" ht="11.25">
      <c r="A34" s="436"/>
      <c r="B34" s="443" t="s">
        <v>321</v>
      </c>
      <c r="C34" s="123">
        <v>0.5125</v>
      </c>
      <c r="D34" s="124">
        <v>0.5833333333333334</v>
      </c>
      <c r="E34" s="124">
        <v>0.4968553459119497</v>
      </c>
      <c r="F34" s="124">
        <v>0.5172413793103449</v>
      </c>
      <c r="G34" s="124">
        <v>0.6595744680851063</v>
      </c>
      <c r="H34" s="125">
        <v>0.5372023809523809</v>
      </c>
      <c r="I34" s="428"/>
      <c r="J34" s="428"/>
      <c r="K34" s="428"/>
      <c r="L34" s="428"/>
      <c r="M34" s="428"/>
      <c r="N34" s="428"/>
      <c r="O34" s="428"/>
      <c r="P34" s="443"/>
      <c r="Q34" s="428"/>
    </row>
    <row r="35" spans="1:17" ht="11.25">
      <c r="A35" s="436"/>
      <c r="B35" s="443" t="s">
        <v>322</v>
      </c>
      <c r="C35" s="123">
        <v>0.1875</v>
      </c>
      <c r="D35" s="124">
        <v>0.2619047619047619</v>
      </c>
      <c r="E35" s="124">
        <v>0.20754716981132076</v>
      </c>
      <c r="F35" s="124">
        <v>0.3103448275862069</v>
      </c>
      <c r="G35" s="124">
        <v>0.1276595744680851</v>
      </c>
      <c r="H35" s="125">
        <v>0.21726190476190477</v>
      </c>
      <c r="I35" s="428"/>
      <c r="J35" s="428"/>
      <c r="K35" s="428"/>
      <c r="L35" s="428"/>
      <c r="M35" s="428"/>
      <c r="N35" s="428"/>
      <c r="O35" s="428"/>
      <c r="P35" s="443"/>
      <c r="Q35" s="428"/>
    </row>
    <row r="36" spans="1:17" ht="11.25">
      <c r="A36" s="436"/>
      <c r="B36" s="443" t="s">
        <v>323</v>
      </c>
      <c r="C36" s="123">
        <v>0.020833333333333332</v>
      </c>
      <c r="D36" s="124">
        <v>0.03571428571428571</v>
      </c>
      <c r="E36" s="124">
        <v>0.031446540880503145</v>
      </c>
      <c r="F36" s="124">
        <v>0.017241379310344827</v>
      </c>
      <c r="G36" s="124">
        <v>0.02127659574468085</v>
      </c>
      <c r="H36" s="125">
        <v>0.026785714285714284</v>
      </c>
      <c r="I36" s="428"/>
      <c r="J36" s="428"/>
      <c r="K36" s="428"/>
      <c r="L36" s="428"/>
      <c r="M36" s="428"/>
      <c r="N36" s="428"/>
      <c r="O36" s="428"/>
      <c r="P36" s="443"/>
      <c r="Q36" s="428"/>
    </row>
    <row r="37" spans="1:17" ht="11.25">
      <c r="A37" s="436"/>
      <c r="B37" s="443" t="s">
        <v>324</v>
      </c>
      <c r="C37" s="123">
        <v>0.008333333333333333</v>
      </c>
      <c r="D37" s="124">
        <v>0</v>
      </c>
      <c r="E37" s="124">
        <v>0</v>
      </c>
      <c r="F37" s="124">
        <v>0</v>
      </c>
      <c r="G37" s="124">
        <v>0</v>
      </c>
      <c r="H37" s="125">
        <v>0.002976190476190476</v>
      </c>
      <c r="I37" s="428"/>
      <c r="J37" s="428"/>
      <c r="K37" s="428"/>
      <c r="L37" s="428"/>
      <c r="M37" s="428"/>
      <c r="N37" s="428"/>
      <c r="O37" s="428"/>
      <c r="P37" s="443"/>
      <c r="Q37" s="428"/>
    </row>
    <row r="38" spans="1:17" ht="11.25">
      <c r="A38" s="437"/>
      <c r="B38" s="444" t="s">
        <v>126</v>
      </c>
      <c r="C38" s="445">
        <v>240</v>
      </c>
      <c r="D38" s="446">
        <v>168</v>
      </c>
      <c r="E38" s="446">
        <v>159</v>
      </c>
      <c r="F38" s="446">
        <v>58</v>
      </c>
      <c r="G38" s="446">
        <v>47</v>
      </c>
      <c r="H38" s="447">
        <v>672</v>
      </c>
      <c r="I38" s="428"/>
      <c r="J38" s="428"/>
      <c r="K38" s="428"/>
      <c r="L38" s="428"/>
      <c r="M38" s="428"/>
      <c r="N38" s="428"/>
      <c r="O38" s="428"/>
      <c r="P38" s="443"/>
      <c r="Q38" s="428"/>
    </row>
    <row r="39" spans="1:17" ht="11.25">
      <c r="A39" s="457" t="s">
        <v>334</v>
      </c>
      <c r="B39" s="443" t="s">
        <v>335</v>
      </c>
      <c r="C39" s="448"/>
      <c r="D39" s="449"/>
      <c r="E39" s="449"/>
      <c r="F39" s="449"/>
      <c r="G39" s="449"/>
      <c r="H39" s="450"/>
      <c r="I39" s="428"/>
      <c r="J39" s="428"/>
      <c r="K39" s="428"/>
      <c r="L39" s="428"/>
      <c r="M39" s="428"/>
      <c r="N39" s="428"/>
      <c r="O39" s="428"/>
      <c r="P39" s="428"/>
      <c r="Q39" s="428"/>
    </row>
    <row r="40" spans="1:17" ht="11.25">
      <c r="A40" s="436"/>
      <c r="B40" s="443" t="s">
        <v>336</v>
      </c>
      <c r="C40" s="436"/>
      <c r="D40" s="428"/>
      <c r="E40" s="428"/>
      <c r="F40" s="428"/>
      <c r="G40" s="428"/>
      <c r="H40" s="429"/>
      <c r="I40" s="428"/>
      <c r="J40" s="428"/>
      <c r="K40" s="428"/>
      <c r="L40" s="428"/>
      <c r="M40" s="428"/>
      <c r="N40" s="428"/>
      <c r="O40" s="428"/>
      <c r="P40" s="428"/>
      <c r="Q40" s="428"/>
    </row>
    <row r="41" spans="1:17" ht="11.25">
      <c r="A41" s="436"/>
      <c r="B41" s="443" t="s">
        <v>320</v>
      </c>
      <c r="C41" s="123">
        <v>0.3375</v>
      </c>
      <c r="D41" s="124">
        <v>0.25</v>
      </c>
      <c r="E41" s="124">
        <v>0.3522012578616352</v>
      </c>
      <c r="F41" s="124">
        <v>0.3103448275862069</v>
      </c>
      <c r="G41" s="124">
        <v>0.3404255319148936</v>
      </c>
      <c r="H41" s="125">
        <v>0.3169642857142857</v>
      </c>
      <c r="I41" s="428"/>
      <c r="J41" s="428"/>
      <c r="K41" s="428"/>
      <c r="L41" s="428"/>
      <c r="M41" s="428"/>
      <c r="N41" s="428"/>
      <c r="O41" s="428"/>
      <c r="P41" s="428"/>
      <c r="Q41" s="428"/>
    </row>
    <row r="42" spans="1:17" ht="11.25">
      <c r="A42" s="436"/>
      <c r="B42" s="443" t="s">
        <v>321</v>
      </c>
      <c r="C42" s="123">
        <v>0.4625</v>
      </c>
      <c r="D42" s="124">
        <v>0.5892857142857143</v>
      </c>
      <c r="E42" s="124">
        <v>0.5031446540880503</v>
      </c>
      <c r="F42" s="124">
        <v>0.6206896551724138</v>
      </c>
      <c r="G42" s="124">
        <v>0.574468085106383</v>
      </c>
      <c r="H42" s="125">
        <v>0.5252976190476191</v>
      </c>
      <c r="I42" s="428"/>
      <c r="J42" s="428"/>
      <c r="K42" s="428"/>
      <c r="L42" s="428"/>
      <c r="M42" s="428"/>
      <c r="N42" s="428"/>
      <c r="O42" s="428"/>
      <c r="P42" s="428"/>
      <c r="Q42" s="428"/>
    </row>
    <row r="43" spans="1:17" ht="11.25">
      <c r="A43" s="436"/>
      <c r="B43" s="443" t="s">
        <v>322</v>
      </c>
      <c r="C43" s="123">
        <v>0.1625</v>
      </c>
      <c r="D43" s="124">
        <v>0.1488095238095238</v>
      </c>
      <c r="E43" s="124">
        <v>0.11949685534591195</v>
      </c>
      <c r="F43" s="124">
        <v>0.06896551724137931</v>
      </c>
      <c r="G43" s="124">
        <v>0.0851063829787234</v>
      </c>
      <c r="H43" s="125">
        <v>0.13541666666666666</v>
      </c>
      <c r="I43" s="428"/>
      <c r="J43" s="428"/>
      <c r="K43" s="428"/>
      <c r="L43" s="428"/>
      <c r="M43" s="428"/>
      <c r="N43" s="428"/>
      <c r="O43" s="428"/>
      <c r="P43" s="428"/>
      <c r="Q43" s="428"/>
    </row>
    <row r="44" spans="1:17" ht="11.25">
      <c r="A44" s="436"/>
      <c r="B44" s="443" t="s">
        <v>323</v>
      </c>
      <c r="C44" s="123">
        <v>0.025</v>
      </c>
      <c r="D44" s="124">
        <v>0.011904761904761904</v>
      </c>
      <c r="E44" s="124">
        <v>0.025157232704402517</v>
      </c>
      <c r="F44" s="124">
        <v>0</v>
      </c>
      <c r="G44" s="124">
        <v>0</v>
      </c>
      <c r="H44" s="125">
        <v>0.017857142857142856</v>
      </c>
      <c r="I44" s="428"/>
      <c r="J44" s="428"/>
      <c r="K44" s="428"/>
      <c r="L44" s="428"/>
      <c r="M44" s="428"/>
      <c r="N44" s="428"/>
      <c r="O44" s="428"/>
      <c r="P44" s="428"/>
      <c r="Q44" s="428"/>
    </row>
    <row r="45" spans="1:17" ht="11.25">
      <c r="A45" s="436"/>
      <c r="B45" s="443" t="s">
        <v>324</v>
      </c>
      <c r="C45" s="123">
        <v>0.0125</v>
      </c>
      <c r="D45" s="124">
        <v>0</v>
      </c>
      <c r="E45" s="124">
        <v>0</v>
      </c>
      <c r="F45" s="124">
        <v>0</v>
      </c>
      <c r="G45" s="124">
        <v>0</v>
      </c>
      <c r="H45" s="125">
        <v>0.004464285714285714</v>
      </c>
      <c r="I45" s="428"/>
      <c r="J45" s="428"/>
      <c r="K45" s="428"/>
      <c r="L45" s="428"/>
      <c r="M45" s="428"/>
      <c r="N45" s="428"/>
      <c r="O45" s="428"/>
      <c r="P45" s="428"/>
      <c r="Q45" s="428"/>
    </row>
    <row r="46" spans="1:17" ht="11.25">
      <c r="A46" s="437"/>
      <c r="B46" s="444" t="s">
        <v>126</v>
      </c>
      <c r="C46" s="445">
        <v>240</v>
      </c>
      <c r="D46" s="446">
        <v>168</v>
      </c>
      <c r="E46" s="446">
        <v>159</v>
      </c>
      <c r="F46" s="446">
        <v>58</v>
      </c>
      <c r="G46" s="446">
        <v>47</v>
      </c>
      <c r="H46" s="447">
        <v>672</v>
      </c>
      <c r="I46" s="428"/>
      <c r="J46" s="428"/>
      <c r="K46" s="428"/>
      <c r="L46" s="428"/>
      <c r="M46" s="428"/>
      <c r="N46" s="428"/>
      <c r="O46" s="428"/>
      <c r="P46" s="428"/>
      <c r="Q46" s="428"/>
    </row>
    <row r="47" spans="1:17" ht="11.25">
      <c r="A47" s="458" t="s">
        <v>337</v>
      </c>
      <c r="B47" s="459" t="s">
        <v>338</v>
      </c>
      <c r="C47" s="448"/>
      <c r="D47" s="449"/>
      <c r="E47" s="449"/>
      <c r="F47" s="449"/>
      <c r="G47" s="449"/>
      <c r="H47" s="450"/>
      <c r="I47" s="428"/>
      <c r="J47" s="428"/>
      <c r="K47" s="428"/>
      <c r="L47" s="428"/>
      <c r="M47" s="428"/>
      <c r="N47" s="428"/>
      <c r="O47" s="428"/>
      <c r="P47" s="428"/>
      <c r="Q47" s="428"/>
    </row>
    <row r="48" spans="1:17" ht="11.25">
      <c r="A48" s="436"/>
      <c r="B48" s="443" t="s">
        <v>320</v>
      </c>
      <c r="C48" s="123">
        <v>0.29707112970711297</v>
      </c>
      <c r="D48" s="124">
        <v>0.16666666666666666</v>
      </c>
      <c r="E48" s="124">
        <v>0.32075471698113206</v>
      </c>
      <c r="F48" s="124">
        <v>0.1896551724137931</v>
      </c>
      <c r="G48" s="124">
        <v>0.1702127659574468</v>
      </c>
      <c r="H48" s="125">
        <v>0.2518628912071535</v>
      </c>
      <c r="I48" s="428"/>
      <c r="J48" s="428"/>
      <c r="K48" s="428"/>
      <c r="L48" s="428"/>
      <c r="M48" s="428"/>
      <c r="N48" s="428"/>
      <c r="O48" s="428"/>
      <c r="P48" s="428"/>
      <c r="Q48" s="428"/>
    </row>
    <row r="49" spans="1:17" ht="11.25">
      <c r="A49" s="436"/>
      <c r="B49" s="443" t="s">
        <v>321</v>
      </c>
      <c r="C49" s="123">
        <v>0.5062761506276151</v>
      </c>
      <c r="D49" s="124">
        <v>0.5238095238095238</v>
      </c>
      <c r="E49" s="124">
        <v>0.4968553459119497</v>
      </c>
      <c r="F49" s="124">
        <v>0.5689655172413793</v>
      </c>
      <c r="G49" s="124">
        <v>0.6595744680851063</v>
      </c>
      <c r="H49" s="125">
        <v>0.5245901639344263</v>
      </c>
      <c r="I49" s="428"/>
      <c r="J49" s="428"/>
      <c r="K49" s="428"/>
      <c r="L49" s="428"/>
      <c r="M49" s="428"/>
      <c r="N49" s="428"/>
      <c r="O49" s="428"/>
      <c r="P49" s="428"/>
      <c r="Q49" s="428"/>
    </row>
    <row r="50" spans="1:17" ht="11.25">
      <c r="A50" s="436"/>
      <c r="B50" s="443" t="s">
        <v>322</v>
      </c>
      <c r="C50" s="123">
        <v>0.16736401673640167</v>
      </c>
      <c r="D50" s="124">
        <v>0.2619047619047619</v>
      </c>
      <c r="E50" s="124">
        <v>0.15723270440251572</v>
      </c>
      <c r="F50" s="124">
        <v>0.22413793103448276</v>
      </c>
      <c r="G50" s="124">
        <v>0.1702127659574468</v>
      </c>
      <c r="H50" s="125">
        <v>0.19374068554396423</v>
      </c>
      <c r="I50" s="428"/>
      <c r="J50" s="428"/>
      <c r="K50" s="428"/>
      <c r="L50" s="428"/>
      <c r="M50" s="428"/>
      <c r="N50" s="428"/>
      <c r="O50" s="428"/>
      <c r="P50" s="428"/>
      <c r="Q50" s="428"/>
    </row>
    <row r="51" spans="1:17" ht="11.25">
      <c r="A51" s="436"/>
      <c r="B51" s="443" t="s">
        <v>323</v>
      </c>
      <c r="C51" s="123">
        <v>0.012552301255230125</v>
      </c>
      <c r="D51" s="124">
        <v>0.047619047619047616</v>
      </c>
      <c r="E51" s="124">
        <v>0.025157232704402517</v>
      </c>
      <c r="F51" s="124">
        <v>0.017241379310344827</v>
      </c>
      <c r="G51" s="124">
        <v>0</v>
      </c>
      <c r="H51" s="125">
        <v>0.02384500745156483</v>
      </c>
      <c r="I51" s="428"/>
      <c r="J51" s="428"/>
      <c r="K51" s="428"/>
      <c r="L51" s="428"/>
      <c r="M51" s="428"/>
      <c r="N51" s="428"/>
      <c r="O51" s="428"/>
      <c r="P51" s="428"/>
      <c r="Q51" s="428"/>
    </row>
    <row r="52" spans="1:17" ht="11.25">
      <c r="A52" s="436"/>
      <c r="B52" s="443" t="s">
        <v>324</v>
      </c>
      <c r="C52" s="123">
        <v>0.016736401673640166</v>
      </c>
      <c r="D52" s="124">
        <v>0</v>
      </c>
      <c r="E52" s="124">
        <v>0</v>
      </c>
      <c r="F52" s="124">
        <v>0</v>
      </c>
      <c r="G52" s="124">
        <v>0</v>
      </c>
      <c r="H52" s="125">
        <v>0.005961251862891207</v>
      </c>
      <c r="I52" s="428"/>
      <c r="J52" s="428"/>
      <c r="K52" s="428"/>
      <c r="L52" s="428"/>
      <c r="M52" s="428"/>
      <c r="N52" s="428"/>
      <c r="O52" s="428"/>
      <c r="P52" s="428"/>
      <c r="Q52" s="428"/>
    </row>
    <row r="53" spans="1:17" ht="11.25">
      <c r="A53" s="437"/>
      <c r="B53" s="444" t="s">
        <v>126</v>
      </c>
      <c r="C53" s="451">
        <v>239</v>
      </c>
      <c r="D53" s="452">
        <v>168</v>
      </c>
      <c r="E53" s="452">
        <v>159</v>
      </c>
      <c r="F53" s="452">
        <v>58</v>
      </c>
      <c r="G53" s="452">
        <v>47</v>
      </c>
      <c r="H53" s="453">
        <v>671</v>
      </c>
      <c r="I53" s="428"/>
      <c r="J53" s="428"/>
      <c r="K53" s="428"/>
      <c r="L53" s="428"/>
      <c r="M53" s="428"/>
      <c r="N53" s="428"/>
      <c r="O53" s="428"/>
      <c r="P53" s="428"/>
      <c r="Q53" s="428"/>
    </row>
    <row r="54" spans="1:17" ht="12.75">
      <c r="A54" s="423" t="s">
        <v>85</v>
      </c>
      <c r="B54" s="424"/>
      <c r="C54" s="424"/>
      <c r="D54" s="424"/>
      <c r="E54" s="424"/>
      <c r="F54" s="424"/>
      <c r="G54" s="424"/>
      <c r="H54" s="425"/>
      <c r="I54" s="428"/>
      <c r="J54" s="428"/>
      <c r="K54" s="428"/>
      <c r="L54" s="428"/>
      <c r="M54" s="428"/>
      <c r="N54" s="428"/>
      <c r="O54" s="428"/>
      <c r="P54" s="428"/>
      <c r="Q54" s="428"/>
    </row>
    <row r="55" spans="1:17" ht="12.75">
      <c r="A55" s="427" t="s">
        <v>101</v>
      </c>
      <c r="B55" s="428"/>
      <c r="C55" s="428"/>
      <c r="D55" s="428"/>
      <c r="E55" s="428"/>
      <c r="F55" s="428"/>
      <c r="G55" s="428"/>
      <c r="H55" s="429"/>
      <c r="I55" s="428"/>
      <c r="J55" s="428"/>
      <c r="K55" s="428"/>
      <c r="L55" s="428"/>
      <c r="M55" s="428"/>
      <c r="N55" s="428"/>
      <c r="O55" s="428"/>
      <c r="P55" s="428"/>
      <c r="Q55" s="428"/>
    </row>
    <row r="56" spans="1:17" ht="12.75">
      <c r="A56" s="185" t="s">
        <v>316</v>
      </c>
      <c r="B56" s="428"/>
      <c r="C56" s="428"/>
      <c r="D56" s="428"/>
      <c r="E56" s="428"/>
      <c r="F56" s="428"/>
      <c r="G56" s="428"/>
      <c r="H56" s="429"/>
      <c r="I56" s="428"/>
      <c r="J56" s="428"/>
      <c r="K56" s="428"/>
      <c r="L56" s="428"/>
      <c r="M56" s="428"/>
      <c r="N56" s="428"/>
      <c r="O56" s="428"/>
      <c r="P56" s="428"/>
      <c r="Q56" s="428"/>
    </row>
    <row r="57" spans="1:17" ht="12.75">
      <c r="A57" s="430" t="s">
        <v>317</v>
      </c>
      <c r="B57" s="431"/>
      <c r="C57" s="431"/>
      <c r="D57" s="431"/>
      <c r="E57" s="431"/>
      <c r="F57" s="431"/>
      <c r="G57" s="431"/>
      <c r="H57" s="432"/>
      <c r="I57" s="428"/>
      <c r="J57" s="428"/>
      <c r="K57" s="428"/>
      <c r="L57" s="428"/>
      <c r="M57" s="428"/>
      <c r="N57" s="428"/>
      <c r="O57" s="428"/>
      <c r="P57" s="428"/>
      <c r="Q57" s="428"/>
    </row>
    <row r="58" spans="1:17" ht="4.5" customHeight="1">
      <c r="A58" s="433"/>
      <c r="B58" s="425"/>
      <c r="H58" s="429"/>
      <c r="I58" s="428"/>
      <c r="J58" s="428"/>
      <c r="K58" s="428"/>
      <c r="L58" s="428"/>
      <c r="M58" s="428"/>
      <c r="N58" s="428"/>
      <c r="O58" s="428"/>
      <c r="P58" s="428"/>
      <c r="Q58" s="428"/>
    </row>
    <row r="59" spans="1:17" ht="17.25" customHeight="1">
      <c r="A59" s="434" t="s">
        <v>339</v>
      </c>
      <c r="B59" s="435"/>
      <c r="C59" s="369" t="s">
        <v>89</v>
      </c>
      <c r="D59" s="108" t="s">
        <v>61</v>
      </c>
      <c r="E59" s="108" t="s">
        <v>62</v>
      </c>
      <c r="F59" s="108" t="s">
        <v>63</v>
      </c>
      <c r="G59" s="108" t="s">
        <v>64</v>
      </c>
      <c r="H59" s="109" t="s">
        <v>16</v>
      </c>
      <c r="I59" s="186"/>
      <c r="J59" s="163"/>
      <c r="K59" s="164"/>
      <c r="L59" s="164"/>
      <c r="M59" s="164"/>
      <c r="N59" s="164"/>
      <c r="O59" s="164"/>
      <c r="P59" s="428"/>
      <c r="Q59" s="428"/>
    </row>
    <row r="60" spans="1:17" ht="11.25">
      <c r="A60" s="457" t="s">
        <v>340</v>
      </c>
      <c r="B60" s="443" t="s">
        <v>341</v>
      </c>
      <c r="C60" s="448"/>
      <c r="D60" s="449"/>
      <c r="E60" s="449"/>
      <c r="F60" s="449"/>
      <c r="G60" s="449"/>
      <c r="H60" s="450"/>
      <c r="I60" s="428"/>
      <c r="J60" s="428"/>
      <c r="K60" s="428"/>
      <c r="L60" s="428"/>
      <c r="M60" s="428"/>
      <c r="N60" s="428"/>
      <c r="O60" s="428"/>
      <c r="P60" s="428"/>
      <c r="Q60" s="428"/>
    </row>
    <row r="61" spans="1:17" ht="11.25">
      <c r="A61" s="436"/>
      <c r="B61" s="443" t="s">
        <v>342</v>
      </c>
      <c r="C61" s="436"/>
      <c r="D61" s="428"/>
      <c r="E61" s="428"/>
      <c r="F61" s="428"/>
      <c r="G61" s="428"/>
      <c r="H61" s="429"/>
      <c r="I61" s="428"/>
      <c r="J61" s="428"/>
      <c r="K61" s="428"/>
      <c r="L61" s="428"/>
      <c r="M61" s="428"/>
      <c r="N61" s="428"/>
      <c r="O61" s="428"/>
      <c r="P61" s="428"/>
      <c r="Q61" s="428"/>
    </row>
    <row r="62" spans="1:17" ht="11.25">
      <c r="A62" s="436"/>
      <c r="B62" s="443" t="s">
        <v>320</v>
      </c>
      <c r="C62" s="123">
        <v>0.4666666666666667</v>
      </c>
      <c r="D62" s="124">
        <v>0.3333333333333333</v>
      </c>
      <c r="E62" s="124">
        <v>0.4873417721518987</v>
      </c>
      <c r="F62" s="124">
        <v>0.3103448275862069</v>
      </c>
      <c r="G62" s="124">
        <v>0.46808510638297873</v>
      </c>
      <c r="H62" s="125">
        <v>0.4247391952309985</v>
      </c>
      <c r="I62" s="428"/>
      <c r="J62" s="428"/>
      <c r="K62" s="428"/>
      <c r="L62" s="428"/>
      <c r="M62" s="428"/>
      <c r="N62" s="428"/>
      <c r="O62" s="428"/>
      <c r="P62" s="428"/>
      <c r="Q62" s="428"/>
    </row>
    <row r="63" spans="1:17" ht="11.25">
      <c r="A63" s="436"/>
      <c r="B63" s="443" t="s">
        <v>321</v>
      </c>
      <c r="C63" s="123">
        <v>0.39166666666666666</v>
      </c>
      <c r="D63" s="124">
        <v>0.5238095238095238</v>
      </c>
      <c r="E63" s="124">
        <v>0.4050632911392405</v>
      </c>
      <c r="F63" s="124">
        <v>0.5</v>
      </c>
      <c r="G63" s="124">
        <v>0.425531914893617</v>
      </c>
      <c r="H63" s="125">
        <v>0.4396423248882265</v>
      </c>
      <c r="I63" s="428"/>
      <c r="J63" s="428"/>
      <c r="K63" s="428"/>
      <c r="L63" s="428"/>
      <c r="M63" s="428"/>
      <c r="N63" s="428"/>
      <c r="O63" s="428"/>
      <c r="P63" s="428"/>
      <c r="Q63" s="428"/>
    </row>
    <row r="64" spans="1:17" ht="11.25">
      <c r="A64" s="436"/>
      <c r="B64" s="443" t="s">
        <v>322</v>
      </c>
      <c r="C64" s="123">
        <v>0.1125</v>
      </c>
      <c r="D64" s="124">
        <v>0.13095238095238096</v>
      </c>
      <c r="E64" s="124">
        <v>0.0949367088607595</v>
      </c>
      <c r="F64" s="124">
        <v>0.1896551724137931</v>
      </c>
      <c r="G64" s="124">
        <v>0.10638297872340426</v>
      </c>
      <c r="H64" s="125">
        <v>0.11922503725782414</v>
      </c>
      <c r="I64" s="428"/>
      <c r="J64" s="428"/>
      <c r="K64" s="428"/>
      <c r="L64" s="428"/>
      <c r="M64" s="428"/>
      <c r="N64" s="428"/>
      <c r="O64" s="428"/>
      <c r="P64" s="428"/>
      <c r="Q64" s="428"/>
    </row>
    <row r="65" spans="1:17" ht="11.25">
      <c r="A65" s="436"/>
      <c r="B65" s="443" t="s">
        <v>323</v>
      </c>
      <c r="C65" s="123">
        <v>0.016666666666666666</v>
      </c>
      <c r="D65" s="124">
        <v>0.011904761904761904</v>
      </c>
      <c r="E65" s="124">
        <v>0.012658227848101266</v>
      </c>
      <c r="F65" s="124">
        <v>0</v>
      </c>
      <c r="G65" s="124">
        <v>0</v>
      </c>
      <c r="H65" s="125">
        <v>0.011922503725782414</v>
      </c>
      <c r="I65" s="428"/>
      <c r="J65" s="428"/>
      <c r="K65" s="428"/>
      <c r="L65" s="428"/>
      <c r="M65" s="428"/>
      <c r="N65" s="428"/>
      <c r="O65" s="428"/>
      <c r="P65" s="428"/>
      <c r="Q65" s="428"/>
    </row>
    <row r="66" spans="1:17" ht="11.25">
      <c r="A66" s="436"/>
      <c r="B66" s="443" t="s">
        <v>324</v>
      </c>
      <c r="C66" s="123">
        <v>0.0125</v>
      </c>
      <c r="D66" s="124">
        <v>0</v>
      </c>
      <c r="E66" s="124">
        <v>0</v>
      </c>
      <c r="F66" s="124">
        <v>0</v>
      </c>
      <c r="G66" s="124">
        <v>0</v>
      </c>
      <c r="H66" s="125">
        <v>0.004470938897168405</v>
      </c>
      <c r="I66" s="428"/>
      <c r="J66" s="428"/>
      <c r="K66" s="428"/>
      <c r="L66" s="428"/>
      <c r="M66" s="428"/>
      <c r="N66" s="428"/>
      <c r="O66" s="428"/>
      <c r="P66" s="428"/>
      <c r="Q66" s="428"/>
    </row>
    <row r="67" spans="1:17" ht="11.25">
      <c r="A67" s="437"/>
      <c r="B67" s="444" t="s">
        <v>126</v>
      </c>
      <c r="C67" s="451">
        <v>240</v>
      </c>
      <c r="D67" s="452">
        <v>168</v>
      </c>
      <c r="E67" s="452">
        <v>158</v>
      </c>
      <c r="F67" s="452">
        <v>58</v>
      </c>
      <c r="G67" s="452">
        <v>47</v>
      </c>
      <c r="H67" s="453">
        <v>671</v>
      </c>
      <c r="I67" s="428"/>
      <c r="J67" s="428"/>
      <c r="K67" s="428"/>
      <c r="L67" s="428"/>
      <c r="M67" s="428"/>
      <c r="N67" s="428"/>
      <c r="O67" s="428"/>
      <c r="P67" s="428"/>
      <c r="Q67" s="428"/>
    </row>
    <row r="68" spans="1:17" ht="11.25">
      <c r="A68" s="457" t="s">
        <v>343</v>
      </c>
      <c r="B68" s="443" t="s">
        <v>344</v>
      </c>
      <c r="C68" s="448"/>
      <c r="D68" s="449"/>
      <c r="E68" s="449"/>
      <c r="F68" s="449"/>
      <c r="G68" s="449"/>
      <c r="H68" s="450"/>
      <c r="I68" s="428"/>
      <c r="J68" s="428"/>
      <c r="K68" s="428"/>
      <c r="L68" s="428"/>
      <c r="M68" s="428"/>
      <c r="N68" s="428"/>
      <c r="O68" s="428"/>
      <c r="P68" s="428"/>
      <c r="Q68" s="428"/>
    </row>
    <row r="69" spans="1:17" ht="11.25">
      <c r="A69" s="436"/>
      <c r="B69" s="443" t="s">
        <v>345</v>
      </c>
      <c r="C69" s="436"/>
      <c r="D69" s="428"/>
      <c r="E69" s="428"/>
      <c r="F69" s="428"/>
      <c r="G69" s="428"/>
      <c r="H69" s="429"/>
      <c r="I69" s="428"/>
      <c r="J69" s="428"/>
      <c r="K69" s="428"/>
      <c r="L69" s="428"/>
      <c r="M69" s="428"/>
      <c r="N69" s="428"/>
      <c r="O69" s="428"/>
      <c r="P69" s="428"/>
      <c r="Q69" s="428"/>
    </row>
    <row r="70" spans="1:17" ht="11.25">
      <c r="A70" s="436"/>
      <c r="B70" s="443" t="s">
        <v>320</v>
      </c>
      <c r="C70" s="123">
        <v>0.4024896265560166</v>
      </c>
      <c r="D70" s="124">
        <v>0.38095238095238093</v>
      </c>
      <c r="E70" s="124">
        <v>0.5157232704402516</v>
      </c>
      <c r="F70" s="124">
        <v>0.3793103448275862</v>
      </c>
      <c r="G70" s="124">
        <v>0.3404255319148936</v>
      </c>
      <c r="H70" s="125">
        <v>0.4175334323922734</v>
      </c>
      <c r="I70" s="428"/>
      <c r="J70" s="428"/>
      <c r="K70" s="428"/>
      <c r="L70" s="428"/>
      <c r="M70" s="428"/>
      <c r="N70" s="428"/>
      <c r="O70" s="428"/>
      <c r="P70" s="428"/>
      <c r="Q70" s="428"/>
    </row>
    <row r="71" spans="1:17" ht="11.25">
      <c r="A71" s="436"/>
      <c r="B71" s="443" t="s">
        <v>321</v>
      </c>
      <c r="C71" s="123">
        <v>0.42738589211618255</v>
      </c>
      <c r="D71" s="124">
        <v>0.44642857142857145</v>
      </c>
      <c r="E71" s="124">
        <v>0.4025157232704403</v>
      </c>
      <c r="F71" s="124">
        <v>0.4482758620689655</v>
      </c>
      <c r="G71" s="124">
        <v>0.5319148936170213</v>
      </c>
      <c r="H71" s="125">
        <v>0.43536404160475484</v>
      </c>
      <c r="I71" s="428"/>
      <c r="J71" s="428"/>
      <c r="K71" s="428"/>
      <c r="L71" s="428"/>
      <c r="M71" s="428"/>
      <c r="N71" s="428"/>
      <c r="O71" s="428"/>
      <c r="P71" s="428"/>
      <c r="Q71" s="428"/>
    </row>
    <row r="72" spans="1:17" ht="11.25">
      <c r="A72" s="436"/>
      <c r="B72" s="443" t="s">
        <v>322</v>
      </c>
      <c r="C72" s="123">
        <v>0.13692946058091288</v>
      </c>
      <c r="D72" s="124">
        <v>0.1488095238095238</v>
      </c>
      <c r="E72" s="124">
        <v>0.08176100628930817</v>
      </c>
      <c r="F72" s="124">
        <v>0.1724137931034483</v>
      </c>
      <c r="G72" s="124">
        <v>0.1276595744680851</v>
      </c>
      <c r="H72" s="125">
        <v>0.12927191679049035</v>
      </c>
      <c r="I72" s="428"/>
      <c r="J72" s="428"/>
      <c r="K72" s="428"/>
      <c r="L72" s="428"/>
      <c r="M72" s="428"/>
      <c r="N72" s="428"/>
      <c r="O72" s="428"/>
      <c r="P72" s="428"/>
      <c r="Q72" s="428"/>
    </row>
    <row r="73" spans="1:17" ht="11.25">
      <c r="A73" s="436"/>
      <c r="B73" s="443" t="s">
        <v>323</v>
      </c>
      <c r="C73" s="123">
        <v>0.03319502074688797</v>
      </c>
      <c r="D73" s="124">
        <v>0.017857142857142856</v>
      </c>
      <c r="E73" s="124">
        <v>0</v>
      </c>
      <c r="F73" s="124">
        <v>0</v>
      </c>
      <c r="G73" s="124">
        <v>0</v>
      </c>
      <c r="H73" s="125">
        <v>0.01634472511144131</v>
      </c>
      <c r="I73" s="428"/>
      <c r="J73" s="428"/>
      <c r="K73" s="428"/>
      <c r="L73" s="428"/>
      <c r="M73" s="428"/>
      <c r="N73" s="428"/>
      <c r="O73" s="428"/>
      <c r="P73" s="428"/>
      <c r="Q73" s="428"/>
    </row>
    <row r="74" spans="1:17" ht="11.25">
      <c r="A74" s="436"/>
      <c r="B74" s="443" t="s">
        <v>324</v>
      </c>
      <c r="C74" s="123">
        <v>0</v>
      </c>
      <c r="D74" s="124">
        <v>0.005952380952380952</v>
      </c>
      <c r="E74" s="124">
        <v>0</v>
      </c>
      <c r="F74" s="124">
        <v>0</v>
      </c>
      <c r="G74" s="124">
        <v>0</v>
      </c>
      <c r="H74" s="125">
        <v>0.0014858841010401188</v>
      </c>
      <c r="I74" s="428"/>
      <c r="J74" s="428"/>
      <c r="K74" s="428"/>
      <c r="L74" s="428"/>
      <c r="M74" s="428"/>
      <c r="N74" s="428"/>
      <c r="O74" s="428"/>
      <c r="P74" s="428"/>
      <c r="Q74" s="428"/>
    </row>
    <row r="75" spans="1:17" ht="11.25">
      <c r="A75" s="437"/>
      <c r="B75" s="444" t="s">
        <v>126</v>
      </c>
      <c r="C75" s="451">
        <v>241</v>
      </c>
      <c r="D75" s="452">
        <v>168</v>
      </c>
      <c r="E75" s="452">
        <v>159</v>
      </c>
      <c r="F75" s="452">
        <v>58</v>
      </c>
      <c r="G75" s="452">
        <v>47</v>
      </c>
      <c r="H75" s="453">
        <v>673</v>
      </c>
      <c r="I75" s="428"/>
      <c r="J75" s="428"/>
      <c r="K75" s="428"/>
      <c r="L75" s="428"/>
      <c r="M75" s="428"/>
      <c r="N75" s="428"/>
      <c r="O75" s="428"/>
      <c r="P75" s="428"/>
      <c r="Q75" s="428"/>
    </row>
    <row r="76" spans="1:17" ht="11.25">
      <c r="A76" s="426" t="s">
        <v>94</v>
      </c>
      <c r="C76" s="460"/>
      <c r="I76" s="428"/>
      <c r="J76" s="428"/>
      <c r="K76" s="428"/>
      <c r="L76" s="428"/>
      <c r="M76" s="428"/>
      <c r="N76" s="428"/>
      <c r="O76" s="428"/>
      <c r="P76" s="428"/>
      <c r="Q76" s="428"/>
    </row>
    <row r="77" spans="1:17" ht="11.25">
      <c r="A77" s="461" t="s">
        <v>291</v>
      </c>
      <c r="B77" s="462"/>
      <c r="I77" s="428"/>
      <c r="J77" s="428"/>
      <c r="K77" s="428"/>
      <c r="L77" s="428"/>
      <c r="M77" s="428"/>
      <c r="N77" s="428"/>
      <c r="O77" s="428"/>
      <c r="P77" s="428"/>
      <c r="Q77" s="428"/>
    </row>
    <row r="78" spans="9:17" ht="11.25">
      <c r="I78" s="428"/>
      <c r="J78" s="428"/>
      <c r="K78" s="428"/>
      <c r="L78" s="428"/>
      <c r="M78" s="428"/>
      <c r="N78" s="428"/>
      <c r="O78" s="428"/>
      <c r="P78" s="428"/>
      <c r="Q78" s="428"/>
    </row>
    <row r="79" spans="9:17" ht="11.25">
      <c r="I79" s="428"/>
      <c r="J79" s="428"/>
      <c r="K79" s="428"/>
      <c r="L79" s="428"/>
      <c r="M79" s="428"/>
      <c r="N79" s="428"/>
      <c r="O79" s="428"/>
      <c r="P79" s="428"/>
      <c r="Q79" s="428"/>
    </row>
    <row r="80" spans="9:17" ht="11.25">
      <c r="I80" s="428"/>
      <c r="J80" s="428"/>
      <c r="K80" s="428"/>
      <c r="L80" s="428"/>
      <c r="M80" s="428"/>
      <c r="N80" s="428"/>
      <c r="O80" s="428"/>
      <c r="P80" s="428"/>
      <c r="Q80" s="428"/>
    </row>
    <row r="81" spans="9:17" ht="11.25">
      <c r="I81" s="428"/>
      <c r="J81" s="428"/>
      <c r="K81" s="428"/>
      <c r="L81" s="428"/>
      <c r="M81" s="428"/>
      <c r="N81" s="428"/>
      <c r="O81" s="428"/>
      <c r="P81" s="428"/>
      <c r="Q81" s="428"/>
    </row>
    <row r="82" spans="9:17" ht="11.25">
      <c r="I82" s="428"/>
      <c r="J82" s="428"/>
      <c r="K82" s="428"/>
      <c r="L82" s="428"/>
      <c r="M82" s="428"/>
      <c r="N82" s="428"/>
      <c r="O82" s="428"/>
      <c r="P82" s="428"/>
      <c r="Q82" s="428"/>
    </row>
    <row r="83" spans="9:17" ht="11.25">
      <c r="I83" s="428"/>
      <c r="J83" s="428"/>
      <c r="K83" s="428"/>
      <c r="L83" s="428"/>
      <c r="M83" s="428"/>
      <c r="N83" s="428"/>
      <c r="O83" s="428"/>
      <c r="P83" s="428"/>
      <c r="Q83" s="428"/>
    </row>
    <row r="84" spans="9:17" ht="11.25">
      <c r="I84" s="428"/>
      <c r="J84" s="428"/>
      <c r="K84" s="428"/>
      <c r="L84" s="428"/>
      <c r="M84" s="428"/>
      <c r="N84" s="428"/>
      <c r="O84" s="428"/>
      <c r="P84" s="428"/>
      <c r="Q84" s="428"/>
    </row>
    <row r="85" spans="9:17" ht="11.25">
      <c r="I85" s="428"/>
      <c r="J85" s="428"/>
      <c r="K85" s="428"/>
      <c r="L85" s="428"/>
      <c r="M85" s="428"/>
      <c r="N85" s="428"/>
      <c r="O85" s="428"/>
      <c r="P85" s="428"/>
      <c r="Q85" s="428"/>
    </row>
    <row r="86" spans="9:17" ht="11.25">
      <c r="I86" s="428"/>
      <c r="J86" s="428"/>
      <c r="K86" s="428"/>
      <c r="L86" s="428"/>
      <c r="M86" s="428"/>
      <c r="N86" s="428"/>
      <c r="O86" s="428"/>
      <c r="P86" s="428"/>
      <c r="Q86" s="428"/>
    </row>
    <row r="87" spans="9:17" ht="11.25">
      <c r="I87" s="428"/>
      <c r="J87" s="428"/>
      <c r="K87" s="428"/>
      <c r="L87" s="428"/>
      <c r="M87" s="428"/>
      <c r="N87" s="428"/>
      <c r="O87" s="428"/>
      <c r="P87" s="428"/>
      <c r="Q87" s="428"/>
    </row>
    <row r="88" spans="9:17" ht="11.25">
      <c r="I88" s="428"/>
      <c r="J88" s="428"/>
      <c r="K88" s="428"/>
      <c r="L88" s="428"/>
      <c r="M88" s="428"/>
      <c r="N88" s="428"/>
      <c r="O88" s="428"/>
      <c r="P88" s="428"/>
      <c r="Q88" s="428"/>
    </row>
    <row r="89" spans="9:17" ht="11.25">
      <c r="I89" s="428"/>
      <c r="J89" s="428"/>
      <c r="K89" s="428"/>
      <c r="L89" s="428"/>
      <c r="M89" s="428"/>
      <c r="N89" s="428"/>
      <c r="O89" s="428"/>
      <c r="P89" s="428"/>
      <c r="Q89" s="428"/>
    </row>
    <row r="90" spans="9:17" ht="11.25">
      <c r="I90" s="428"/>
      <c r="J90" s="428"/>
      <c r="K90" s="428"/>
      <c r="L90" s="428"/>
      <c r="M90" s="428"/>
      <c r="N90" s="428"/>
      <c r="O90" s="428"/>
      <c r="P90" s="428"/>
      <c r="Q90" s="428"/>
    </row>
    <row r="91" spans="9:17" ht="11.25">
      <c r="I91" s="428"/>
      <c r="J91" s="428"/>
      <c r="K91" s="428"/>
      <c r="L91" s="428"/>
      <c r="M91" s="428"/>
      <c r="N91" s="428"/>
      <c r="O91" s="428"/>
      <c r="P91" s="428"/>
      <c r="Q91" s="428"/>
    </row>
    <row r="92" spans="9:17" ht="11.25">
      <c r="I92" s="428"/>
      <c r="J92" s="428"/>
      <c r="K92" s="428"/>
      <c r="L92" s="428"/>
      <c r="M92" s="428"/>
      <c r="N92" s="428"/>
      <c r="O92" s="428"/>
      <c r="P92" s="428"/>
      <c r="Q92" s="428"/>
    </row>
    <row r="93" spans="9:17" ht="11.25">
      <c r="I93" s="428"/>
      <c r="J93" s="428"/>
      <c r="K93" s="428"/>
      <c r="L93" s="428"/>
      <c r="M93" s="428"/>
      <c r="N93" s="428"/>
      <c r="O93" s="428"/>
      <c r="P93" s="428"/>
      <c r="Q93" s="428"/>
    </row>
    <row r="94" spans="9:17" ht="11.25">
      <c r="I94" s="428"/>
      <c r="J94" s="428"/>
      <c r="K94" s="428"/>
      <c r="L94" s="428"/>
      <c r="M94" s="428"/>
      <c r="N94" s="428"/>
      <c r="O94" s="428"/>
      <c r="P94" s="428"/>
      <c r="Q94" s="428"/>
    </row>
    <row r="95" spans="9:17" ht="11.25">
      <c r="I95" s="428"/>
      <c r="J95" s="428"/>
      <c r="K95" s="428"/>
      <c r="L95" s="428"/>
      <c r="M95" s="428"/>
      <c r="N95" s="428"/>
      <c r="O95" s="428"/>
      <c r="P95" s="428"/>
      <c r="Q95" s="428"/>
    </row>
    <row r="96" spans="9:17" ht="11.25">
      <c r="I96" s="428"/>
      <c r="J96" s="428"/>
      <c r="K96" s="428"/>
      <c r="L96" s="428"/>
      <c r="M96" s="428"/>
      <c r="N96" s="428"/>
      <c r="O96" s="428"/>
      <c r="P96" s="428"/>
      <c r="Q96" s="428"/>
    </row>
  </sheetData>
  <mergeCells count="1">
    <mergeCell ref="A77:B77"/>
  </mergeCells>
  <printOptions horizontalCentered="1"/>
  <pageMargins left="0.17" right="0.16" top="0.52" bottom="1.04" header="0.5" footer="0.55"/>
  <pageSetup horizontalDpi="300" verticalDpi="300" orientation="portrait" r:id="rId1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467" customWidth="1"/>
    <col min="2" max="2" width="28.28125" style="467" customWidth="1"/>
    <col min="3" max="7" width="10.57421875" style="467" customWidth="1"/>
    <col min="8" max="8" width="11.8515625" style="467" customWidth="1"/>
    <col min="9" max="16384" width="8.00390625" style="467" customWidth="1"/>
  </cols>
  <sheetData>
    <row r="1" spans="1:8" ht="12.75">
      <c r="A1" s="463" t="s">
        <v>85</v>
      </c>
      <c r="B1" s="464"/>
      <c r="C1" s="465"/>
      <c r="D1" s="465"/>
      <c r="E1" s="465"/>
      <c r="F1" s="465"/>
      <c r="G1" s="465"/>
      <c r="H1" s="466"/>
    </row>
    <row r="2" spans="1:8" ht="12.75">
      <c r="A2" s="468" t="s">
        <v>101</v>
      </c>
      <c r="B2" s="469"/>
      <c r="C2" s="470"/>
      <c r="D2" s="470"/>
      <c r="E2" s="470"/>
      <c r="F2" s="470"/>
      <c r="G2" s="470"/>
      <c r="H2" s="471"/>
    </row>
    <row r="3" spans="1:8" ht="12.75">
      <c r="A3" s="185" t="s">
        <v>346</v>
      </c>
      <c r="B3" s="263"/>
      <c r="C3" s="470"/>
      <c r="D3" s="470"/>
      <c r="E3" s="470"/>
      <c r="F3" s="470"/>
      <c r="G3" s="470"/>
      <c r="H3" s="471"/>
    </row>
    <row r="4" spans="1:8" ht="12.75">
      <c r="A4" s="472" t="s">
        <v>347</v>
      </c>
      <c r="B4" s="473"/>
      <c r="C4" s="470"/>
      <c r="D4" s="470"/>
      <c r="E4" s="470"/>
      <c r="F4" s="470"/>
      <c r="G4" s="470"/>
      <c r="H4" s="471"/>
    </row>
    <row r="5" spans="1:8" ht="4.5" customHeight="1">
      <c r="A5" s="474"/>
      <c r="B5" s="475"/>
      <c r="C5" s="474"/>
      <c r="D5" s="465"/>
      <c r="E5" s="465"/>
      <c r="F5" s="465"/>
      <c r="G5" s="465"/>
      <c r="H5" s="466"/>
    </row>
    <row r="6" spans="1:17" ht="17.25" customHeight="1">
      <c r="A6" s="476" t="s">
        <v>60</v>
      </c>
      <c r="B6" s="477"/>
      <c r="C6" s="369" t="s">
        <v>89</v>
      </c>
      <c r="D6" s="108" t="s">
        <v>61</v>
      </c>
      <c r="E6" s="108" t="s">
        <v>62</v>
      </c>
      <c r="F6" s="108" t="s">
        <v>63</v>
      </c>
      <c r="G6" s="108" t="s">
        <v>64</v>
      </c>
      <c r="H6" s="109" t="s">
        <v>16</v>
      </c>
      <c r="I6" s="186"/>
      <c r="J6" s="163"/>
      <c r="K6" s="164"/>
      <c r="L6" s="164"/>
      <c r="M6" s="164"/>
      <c r="N6" s="164"/>
      <c r="O6" s="164"/>
      <c r="P6" s="470"/>
      <c r="Q6" s="470"/>
    </row>
    <row r="7" spans="1:17" ht="11.25">
      <c r="A7" s="478"/>
      <c r="B7" s="479" t="s">
        <v>256</v>
      </c>
      <c r="C7" s="480">
        <v>242</v>
      </c>
      <c r="D7" s="481">
        <v>168</v>
      </c>
      <c r="E7" s="481">
        <v>159</v>
      </c>
      <c r="F7" s="481">
        <v>58</v>
      </c>
      <c r="G7" s="481">
        <v>47</v>
      </c>
      <c r="H7" s="482">
        <v>674</v>
      </c>
      <c r="I7" s="470"/>
      <c r="J7" s="166"/>
      <c r="K7" s="166"/>
      <c r="L7" s="166"/>
      <c r="M7" s="166"/>
      <c r="N7" s="166"/>
      <c r="O7" s="166"/>
      <c r="P7" s="493"/>
      <c r="Q7" s="470"/>
    </row>
    <row r="8" spans="1:17" ht="11.25">
      <c r="A8" s="483" t="s">
        <v>348</v>
      </c>
      <c r="B8" s="484" t="s">
        <v>349</v>
      </c>
      <c r="C8" s="474"/>
      <c r="D8" s="465"/>
      <c r="E8" s="465"/>
      <c r="F8" s="465"/>
      <c r="G8" s="465"/>
      <c r="H8" s="466"/>
      <c r="I8" s="470"/>
      <c r="J8" s="470"/>
      <c r="K8" s="470"/>
      <c r="L8" s="470"/>
      <c r="M8" s="470"/>
      <c r="N8" s="470"/>
      <c r="O8" s="470"/>
      <c r="P8" s="493"/>
      <c r="Q8" s="470"/>
    </row>
    <row r="9" spans="1:17" ht="11.25">
      <c r="A9" s="485"/>
      <c r="B9" s="484" t="s">
        <v>350</v>
      </c>
      <c r="C9" s="485"/>
      <c r="D9" s="470"/>
      <c r="E9" s="470"/>
      <c r="F9" s="470"/>
      <c r="G9" s="470"/>
      <c r="H9" s="471"/>
      <c r="I9" s="470"/>
      <c r="J9" s="470"/>
      <c r="K9" s="470"/>
      <c r="L9" s="470"/>
      <c r="M9" s="470"/>
      <c r="N9" s="470"/>
      <c r="O9" s="470"/>
      <c r="P9" s="470"/>
      <c r="Q9" s="470"/>
    </row>
    <row r="10" spans="1:17" ht="11.25">
      <c r="A10" s="485"/>
      <c r="B10" s="484" t="s">
        <v>351</v>
      </c>
      <c r="C10" s="124">
        <v>0.3153526970954357</v>
      </c>
      <c r="D10" s="124">
        <v>0.24404761904761904</v>
      </c>
      <c r="E10" s="124">
        <v>0.29559748427672955</v>
      </c>
      <c r="F10" s="124">
        <v>0.1724137931034483</v>
      </c>
      <c r="G10" s="124">
        <v>0.2978723404255319</v>
      </c>
      <c r="H10" s="125">
        <v>0.27934621099554235</v>
      </c>
      <c r="I10" s="470"/>
      <c r="J10" s="470"/>
      <c r="K10" s="470"/>
      <c r="L10" s="470"/>
      <c r="M10" s="470"/>
      <c r="N10" s="470"/>
      <c r="O10" s="470"/>
      <c r="P10" s="493"/>
      <c r="Q10" s="470"/>
    </row>
    <row r="11" spans="1:17" ht="11.25">
      <c r="A11" s="485"/>
      <c r="B11" s="484" t="s">
        <v>352</v>
      </c>
      <c r="C11" s="124">
        <v>0.4605809128630705</v>
      </c>
      <c r="D11" s="124">
        <v>0.5476190476190477</v>
      </c>
      <c r="E11" s="124">
        <v>0.5031446540880503</v>
      </c>
      <c r="F11" s="124">
        <v>0.6206896551724138</v>
      </c>
      <c r="G11" s="124">
        <v>0.6170212765957447</v>
      </c>
      <c r="H11" s="125">
        <v>0.5170876671619614</v>
      </c>
      <c r="I11" s="470"/>
      <c r="J11" s="470"/>
      <c r="K11" s="470"/>
      <c r="L11" s="470"/>
      <c r="M11" s="470"/>
      <c r="N11" s="470"/>
      <c r="O11" s="470"/>
      <c r="P11" s="493"/>
      <c r="Q11" s="470"/>
    </row>
    <row r="12" spans="1:17" ht="11.25">
      <c r="A12" s="485"/>
      <c r="B12" s="484" t="s">
        <v>353</v>
      </c>
      <c r="C12" s="124">
        <v>0.16182572614107885</v>
      </c>
      <c r="D12" s="124">
        <v>0.20238095238095238</v>
      </c>
      <c r="E12" s="124">
        <v>0.1320754716981132</v>
      </c>
      <c r="F12" s="124">
        <v>0.1724137931034483</v>
      </c>
      <c r="G12" s="124">
        <v>0.0851063829787234</v>
      </c>
      <c r="H12" s="125">
        <v>0.16047548291233285</v>
      </c>
      <c r="I12" s="470"/>
      <c r="J12" s="470"/>
      <c r="K12" s="470"/>
      <c r="L12" s="470"/>
      <c r="M12" s="470"/>
      <c r="N12" s="470"/>
      <c r="O12" s="470"/>
      <c r="P12" s="493"/>
      <c r="Q12" s="470"/>
    </row>
    <row r="13" spans="1:17" ht="11.25">
      <c r="A13" s="485"/>
      <c r="B13" s="484" t="s">
        <v>354</v>
      </c>
      <c r="C13" s="124">
        <v>0.06224066390041494</v>
      </c>
      <c r="D13" s="124">
        <v>0.005952380952380952</v>
      </c>
      <c r="E13" s="124">
        <v>0.06918238993710692</v>
      </c>
      <c r="F13" s="124">
        <v>0.034482758620689655</v>
      </c>
      <c r="G13" s="124">
        <v>0</v>
      </c>
      <c r="H13" s="125">
        <v>0.04309063893016345</v>
      </c>
      <c r="I13" s="470"/>
      <c r="J13" s="470"/>
      <c r="K13" s="470"/>
      <c r="L13" s="470"/>
      <c r="M13" s="470"/>
      <c r="N13" s="470"/>
      <c r="O13" s="470"/>
      <c r="P13" s="493"/>
      <c r="Q13" s="470"/>
    </row>
    <row r="14" spans="1:17" ht="11.25">
      <c r="A14" s="486"/>
      <c r="B14" s="487" t="s">
        <v>126</v>
      </c>
      <c r="C14" s="488">
        <v>241</v>
      </c>
      <c r="D14" s="488">
        <v>168</v>
      </c>
      <c r="E14" s="488">
        <v>159</v>
      </c>
      <c r="F14" s="488">
        <v>58</v>
      </c>
      <c r="G14" s="488">
        <v>47</v>
      </c>
      <c r="H14" s="489">
        <v>673</v>
      </c>
      <c r="I14" s="470"/>
      <c r="J14" s="470"/>
      <c r="K14" s="470"/>
      <c r="L14" s="470"/>
      <c r="M14" s="470"/>
      <c r="N14" s="470"/>
      <c r="O14" s="470"/>
      <c r="P14" s="493"/>
      <c r="Q14" s="470"/>
    </row>
    <row r="15" spans="1:17" ht="11.25">
      <c r="A15" s="483" t="s">
        <v>355</v>
      </c>
      <c r="B15" s="484" t="s">
        <v>356</v>
      </c>
      <c r="C15" s="490"/>
      <c r="D15" s="490"/>
      <c r="E15" s="490"/>
      <c r="F15" s="490"/>
      <c r="G15" s="490"/>
      <c r="H15" s="491"/>
      <c r="I15" s="470"/>
      <c r="J15" s="470"/>
      <c r="K15" s="470"/>
      <c r="L15" s="470"/>
      <c r="M15" s="470"/>
      <c r="N15" s="470"/>
      <c r="O15" s="470"/>
      <c r="P15" s="493"/>
      <c r="Q15" s="470"/>
    </row>
    <row r="16" spans="1:17" ht="11.25">
      <c r="A16" s="485"/>
      <c r="B16" s="484" t="s">
        <v>357</v>
      </c>
      <c r="C16" s="470"/>
      <c r="D16" s="470"/>
      <c r="E16" s="470"/>
      <c r="F16" s="470"/>
      <c r="G16" s="470"/>
      <c r="H16" s="471"/>
      <c r="I16" s="470"/>
      <c r="J16" s="470"/>
      <c r="K16" s="470"/>
      <c r="L16" s="470"/>
      <c r="M16" s="470"/>
      <c r="N16" s="470"/>
      <c r="O16" s="470"/>
      <c r="P16" s="470"/>
      <c r="Q16" s="470"/>
    </row>
    <row r="17" spans="1:17" ht="11.25">
      <c r="A17" s="485"/>
      <c r="B17" s="484" t="s">
        <v>351</v>
      </c>
      <c r="C17" s="124">
        <v>0.25</v>
      </c>
      <c r="D17" s="124">
        <v>0.19642857142857142</v>
      </c>
      <c r="E17" s="124">
        <v>0.2468354430379747</v>
      </c>
      <c r="F17" s="124">
        <v>0.06896551724137931</v>
      </c>
      <c r="G17" s="124">
        <v>0.23404255319148937</v>
      </c>
      <c r="H17" s="125">
        <v>0.21907600596125187</v>
      </c>
      <c r="I17" s="470"/>
      <c r="J17" s="470"/>
      <c r="K17" s="470"/>
      <c r="L17" s="470"/>
      <c r="M17" s="470"/>
      <c r="N17" s="470"/>
      <c r="O17" s="470"/>
      <c r="P17" s="493"/>
      <c r="Q17" s="470"/>
    </row>
    <row r="18" spans="1:17" ht="11.25">
      <c r="A18" s="485"/>
      <c r="B18" s="484" t="s">
        <v>352</v>
      </c>
      <c r="C18" s="124">
        <v>0.4625</v>
      </c>
      <c r="D18" s="124">
        <v>0.47619047619047616</v>
      </c>
      <c r="E18" s="124">
        <v>0.4240506329113924</v>
      </c>
      <c r="F18" s="124">
        <v>0.603448275862069</v>
      </c>
      <c r="G18" s="124">
        <v>0.5106382978723404</v>
      </c>
      <c r="H18" s="125">
        <v>0.47242921013412814</v>
      </c>
      <c r="I18" s="470"/>
      <c r="J18" s="470"/>
      <c r="K18" s="470"/>
      <c r="L18" s="470"/>
      <c r="M18" s="470"/>
      <c r="N18" s="470"/>
      <c r="O18" s="470"/>
      <c r="P18" s="493"/>
      <c r="Q18" s="470"/>
    </row>
    <row r="19" spans="1:17" ht="11.25">
      <c r="A19" s="485"/>
      <c r="B19" s="484" t="s">
        <v>353</v>
      </c>
      <c r="C19" s="124">
        <v>0.19166666666666668</v>
      </c>
      <c r="D19" s="124">
        <v>0.26785714285714285</v>
      </c>
      <c r="E19" s="124">
        <v>0.2911392405063291</v>
      </c>
      <c r="F19" s="124">
        <v>0.29310344827586204</v>
      </c>
      <c r="G19" s="124">
        <v>0.1702127659574468</v>
      </c>
      <c r="H19" s="125">
        <v>0.2414307004470939</v>
      </c>
      <c r="I19" s="470"/>
      <c r="J19" s="470"/>
      <c r="K19" s="470"/>
      <c r="L19" s="470"/>
      <c r="M19" s="470"/>
      <c r="N19" s="470"/>
      <c r="O19" s="470"/>
      <c r="P19" s="493"/>
      <c r="Q19" s="470"/>
    </row>
    <row r="20" spans="1:17" ht="11.25">
      <c r="A20" s="485"/>
      <c r="B20" s="484" t="s">
        <v>354</v>
      </c>
      <c r="C20" s="124">
        <v>0.09583333333333334</v>
      </c>
      <c r="D20" s="124">
        <v>0.05952380952380952</v>
      </c>
      <c r="E20" s="124">
        <v>0.0379746835443038</v>
      </c>
      <c r="F20" s="124">
        <v>0.034482758620689655</v>
      </c>
      <c r="G20" s="124">
        <v>0.0851063829787234</v>
      </c>
      <c r="H20" s="125">
        <v>0.06706408345752608</v>
      </c>
      <c r="I20" s="470"/>
      <c r="J20" s="470"/>
      <c r="K20" s="470"/>
      <c r="L20" s="470"/>
      <c r="M20" s="470"/>
      <c r="N20" s="470"/>
      <c r="O20" s="470"/>
      <c r="P20" s="493"/>
      <c r="Q20" s="470"/>
    </row>
    <row r="21" spans="1:17" ht="11.25">
      <c r="A21" s="486"/>
      <c r="B21" s="487" t="s">
        <v>126</v>
      </c>
      <c r="C21" s="488">
        <v>240</v>
      </c>
      <c r="D21" s="488">
        <v>168</v>
      </c>
      <c r="E21" s="488">
        <v>158</v>
      </c>
      <c r="F21" s="488">
        <v>58</v>
      </c>
      <c r="G21" s="488">
        <v>47</v>
      </c>
      <c r="H21" s="489">
        <v>671</v>
      </c>
      <c r="I21" s="470"/>
      <c r="J21" s="470"/>
      <c r="K21" s="470"/>
      <c r="L21" s="470"/>
      <c r="M21" s="470"/>
      <c r="N21" s="470"/>
      <c r="O21" s="470"/>
      <c r="P21" s="493"/>
      <c r="Q21" s="470"/>
    </row>
    <row r="22" spans="1:17" ht="11.25">
      <c r="A22" s="483" t="s">
        <v>358</v>
      </c>
      <c r="B22" s="484" t="s">
        <v>356</v>
      </c>
      <c r="C22" s="490"/>
      <c r="D22" s="490"/>
      <c r="E22" s="490"/>
      <c r="F22" s="490"/>
      <c r="G22" s="490"/>
      <c r="H22" s="491"/>
      <c r="I22" s="470"/>
      <c r="J22" s="470"/>
      <c r="K22" s="470"/>
      <c r="L22" s="470"/>
      <c r="M22" s="470"/>
      <c r="N22" s="470"/>
      <c r="O22" s="470"/>
      <c r="P22" s="493"/>
      <c r="Q22" s="470"/>
    </row>
    <row r="23" spans="1:17" ht="11.25">
      <c r="A23" s="485"/>
      <c r="B23" s="484" t="s">
        <v>359</v>
      </c>
      <c r="C23" s="470"/>
      <c r="D23" s="470"/>
      <c r="E23" s="470"/>
      <c r="F23" s="470"/>
      <c r="G23" s="470"/>
      <c r="H23" s="471"/>
      <c r="I23" s="470"/>
      <c r="J23" s="470"/>
      <c r="K23" s="470"/>
      <c r="L23" s="470"/>
      <c r="M23" s="470"/>
      <c r="N23" s="470"/>
      <c r="O23" s="470"/>
      <c r="P23" s="470"/>
      <c r="Q23" s="470"/>
    </row>
    <row r="24" spans="1:17" ht="11.25">
      <c r="A24" s="485"/>
      <c r="B24" s="484" t="s">
        <v>351</v>
      </c>
      <c r="C24" s="124">
        <v>0.25833333333333336</v>
      </c>
      <c r="D24" s="124">
        <v>0.2289156626506024</v>
      </c>
      <c r="E24" s="124">
        <v>0.3081761006289308</v>
      </c>
      <c r="F24" s="124">
        <v>0.20689655172413793</v>
      </c>
      <c r="G24" s="124">
        <v>0.2978723404255319</v>
      </c>
      <c r="H24" s="125">
        <v>0.26119402985074625</v>
      </c>
      <c r="I24" s="470"/>
      <c r="J24" s="470"/>
      <c r="K24" s="470"/>
      <c r="L24" s="470"/>
      <c r="M24" s="470"/>
      <c r="N24" s="470"/>
      <c r="O24" s="470"/>
      <c r="P24" s="493"/>
      <c r="Q24" s="470"/>
    </row>
    <row r="25" spans="1:17" ht="11.25">
      <c r="A25" s="485"/>
      <c r="B25" s="484" t="s">
        <v>352</v>
      </c>
      <c r="C25" s="124">
        <v>0.525</v>
      </c>
      <c r="D25" s="124">
        <v>0.5542168674698795</v>
      </c>
      <c r="E25" s="124">
        <v>0.48427672955974843</v>
      </c>
      <c r="F25" s="124">
        <v>0.6206896551724138</v>
      </c>
      <c r="G25" s="124">
        <v>0.574468085106383</v>
      </c>
      <c r="H25" s="125">
        <v>0.5343283582089552</v>
      </c>
      <c r="I25" s="470"/>
      <c r="J25" s="470"/>
      <c r="K25" s="470"/>
      <c r="L25" s="470"/>
      <c r="M25" s="470"/>
      <c r="N25" s="470"/>
      <c r="O25" s="470"/>
      <c r="P25" s="493"/>
      <c r="Q25" s="470"/>
    </row>
    <row r="26" spans="1:17" ht="11.25">
      <c r="A26" s="485"/>
      <c r="B26" s="484" t="s">
        <v>353</v>
      </c>
      <c r="C26" s="124">
        <v>0.19166666666666668</v>
      </c>
      <c r="D26" s="124">
        <v>0.21084337349397592</v>
      </c>
      <c r="E26" s="124">
        <v>0.16981132075471697</v>
      </c>
      <c r="F26" s="124">
        <v>0.10344827586206896</v>
      </c>
      <c r="G26" s="124">
        <v>0.1276595744680851</v>
      </c>
      <c r="H26" s="125">
        <v>0.1791044776119403</v>
      </c>
      <c r="I26" s="470"/>
      <c r="J26" s="470"/>
      <c r="K26" s="470"/>
      <c r="L26" s="470"/>
      <c r="M26" s="470"/>
      <c r="N26" s="470"/>
      <c r="O26" s="470"/>
      <c r="P26" s="493"/>
      <c r="Q26" s="470"/>
    </row>
    <row r="27" spans="1:17" ht="11.25">
      <c r="A27" s="485"/>
      <c r="B27" s="484" t="s">
        <v>354</v>
      </c>
      <c r="C27" s="124">
        <v>0.025</v>
      </c>
      <c r="D27" s="124">
        <v>0.006024096385542169</v>
      </c>
      <c r="E27" s="124">
        <v>0.03773584905660377</v>
      </c>
      <c r="F27" s="124">
        <v>0.06896551724137931</v>
      </c>
      <c r="G27" s="124">
        <v>0</v>
      </c>
      <c r="H27" s="125">
        <v>0.025373134328358207</v>
      </c>
      <c r="I27" s="470"/>
      <c r="J27" s="470"/>
      <c r="K27" s="470"/>
      <c r="L27" s="470"/>
      <c r="M27" s="470"/>
      <c r="N27" s="470"/>
      <c r="O27" s="470"/>
      <c r="P27" s="493"/>
      <c r="Q27" s="470"/>
    </row>
    <row r="28" spans="1:17" ht="11.25">
      <c r="A28" s="486"/>
      <c r="B28" s="487" t="s">
        <v>126</v>
      </c>
      <c r="C28" s="488">
        <v>240</v>
      </c>
      <c r="D28" s="488">
        <v>166</v>
      </c>
      <c r="E28" s="488">
        <v>159</v>
      </c>
      <c r="F28" s="488">
        <v>58</v>
      </c>
      <c r="G28" s="488">
        <v>47</v>
      </c>
      <c r="H28" s="489">
        <v>670</v>
      </c>
      <c r="I28" s="470"/>
      <c r="J28" s="470"/>
      <c r="K28" s="470"/>
      <c r="L28" s="470"/>
      <c r="M28" s="470"/>
      <c r="N28" s="470"/>
      <c r="O28" s="470"/>
      <c r="P28" s="493"/>
      <c r="Q28" s="470"/>
    </row>
    <row r="29" spans="1:17" ht="11.25">
      <c r="A29" s="492">
        <v>24</v>
      </c>
      <c r="B29" s="493" t="s">
        <v>360</v>
      </c>
      <c r="C29" s="494"/>
      <c r="D29" s="495"/>
      <c r="E29" s="495"/>
      <c r="F29" s="495"/>
      <c r="G29" s="495"/>
      <c r="H29" s="496"/>
      <c r="I29" s="470"/>
      <c r="J29" s="470"/>
      <c r="K29" s="470"/>
      <c r="L29" s="470"/>
      <c r="M29" s="470"/>
      <c r="N29" s="470"/>
      <c r="O29" s="470"/>
      <c r="P29" s="493"/>
      <c r="Q29" s="470"/>
    </row>
    <row r="30" spans="1:17" ht="11.25">
      <c r="A30" s="485"/>
      <c r="B30" s="493" t="s">
        <v>351</v>
      </c>
      <c r="C30" s="123">
        <v>0.4708333333333333</v>
      </c>
      <c r="D30" s="124">
        <v>0.22023809523809523</v>
      </c>
      <c r="E30" s="124">
        <v>0.39622641509433965</v>
      </c>
      <c r="F30" s="124">
        <v>0.2631578947368421</v>
      </c>
      <c r="G30" s="124">
        <v>0.3191489361702128</v>
      </c>
      <c r="H30" s="125">
        <v>0.3621460506706408</v>
      </c>
      <c r="I30" s="470"/>
      <c r="J30" s="470"/>
      <c r="K30" s="470"/>
      <c r="L30" s="470"/>
      <c r="M30" s="470"/>
      <c r="N30" s="470"/>
      <c r="O30" s="470"/>
      <c r="P30" s="493"/>
      <c r="Q30" s="470"/>
    </row>
    <row r="31" spans="1:17" ht="11.25">
      <c r="A31" s="485"/>
      <c r="B31" s="493" t="s">
        <v>352</v>
      </c>
      <c r="C31" s="123">
        <v>0.4083333333333333</v>
      </c>
      <c r="D31" s="124">
        <v>0.6190476190476191</v>
      </c>
      <c r="E31" s="124">
        <v>0.4591194968553459</v>
      </c>
      <c r="F31" s="124">
        <v>0.543859649122807</v>
      </c>
      <c r="G31" s="124">
        <v>0.5957446808510638</v>
      </c>
      <c r="H31" s="125">
        <v>0.4977645305514158</v>
      </c>
      <c r="I31" s="470"/>
      <c r="J31" s="470"/>
      <c r="K31" s="470"/>
      <c r="L31" s="470"/>
      <c r="M31" s="470"/>
      <c r="N31" s="470"/>
      <c r="O31" s="470"/>
      <c r="P31" s="493"/>
      <c r="Q31" s="470"/>
    </row>
    <row r="32" spans="1:17" ht="11.25">
      <c r="A32" s="485"/>
      <c r="B32" s="493" t="s">
        <v>353</v>
      </c>
      <c r="C32" s="123">
        <v>0.09583333333333334</v>
      </c>
      <c r="D32" s="124">
        <v>0.15476190476190477</v>
      </c>
      <c r="E32" s="124">
        <v>0.11320754716981132</v>
      </c>
      <c r="F32" s="124">
        <v>0.17543859649122806</v>
      </c>
      <c r="G32" s="124">
        <v>0.06382978723404255</v>
      </c>
      <c r="H32" s="125">
        <v>0.11922503725782414</v>
      </c>
      <c r="I32" s="470"/>
      <c r="J32" s="470"/>
      <c r="K32" s="470"/>
      <c r="L32" s="470"/>
      <c r="M32" s="470"/>
      <c r="N32" s="470"/>
      <c r="O32" s="470"/>
      <c r="P32" s="493"/>
      <c r="Q32" s="470"/>
    </row>
    <row r="33" spans="1:17" ht="11.25">
      <c r="A33" s="485"/>
      <c r="B33" s="493" t="s">
        <v>354</v>
      </c>
      <c r="C33" s="123">
        <v>0.025</v>
      </c>
      <c r="D33" s="124">
        <v>0.005952380952380952</v>
      </c>
      <c r="E33" s="124">
        <v>0.031446540880503145</v>
      </c>
      <c r="F33" s="124">
        <v>0.017543859649122806</v>
      </c>
      <c r="G33" s="124">
        <v>0.02127659574468085</v>
      </c>
      <c r="H33" s="125">
        <v>0.020864381520119227</v>
      </c>
      <c r="I33" s="470"/>
      <c r="J33" s="470"/>
      <c r="K33" s="470"/>
      <c r="L33" s="470"/>
      <c r="M33" s="470"/>
      <c r="N33" s="470"/>
      <c r="O33" s="470"/>
      <c r="P33" s="493"/>
      <c r="Q33" s="470"/>
    </row>
    <row r="34" spans="1:17" ht="11.25">
      <c r="A34" s="486"/>
      <c r="B34" s="497" t="s">
        <v>126</v>
      </c>
      <c r="C34" s="498">
        <v>240</v>
      </c>
      <c r="D34" s="488">
        <v>168</v>
      </c>
      <c r="E34" s="488">
        <v>159</v>
      </c>
      <c r="F34" s="488">
        <v>57</v>
      </c>
      <c r="G34" s="488">
        <v>47</v>
      </c>
      <c r="H34" s="489">
        <v>671</v>
      </c>
      <c r="I34" s="470"/>
      <c r="J34" s="470"/>
      <c r="K34" s="470"/>
      <c r="L34" s="470"/>
      <c r="M34" s="470"/>
      <c r="N34" s="470"/>
      <c r="O34" s="470"/>
      <c r="P34" s="493"/>
      <c r="Q34" s="470"/>
    </row>
    <row r="35" spans="1:17" ht="11.25">
      <c r="A35" s="492">
        <v>25</v>
      </c>
      <c r="B35" s="484" t="s">
        <v>361</v>
      </c>
      <c r="C35" s="490"/>
      <c r="D35" s="490"/>
      <c r="E35" s="490"/>
      <c r="F35" s="490"/>
      <c r="G35" s="490"/>
      <c r="H35" s="491"/>
      <c r="I35" s="470"/>
      <c r="J35" s="470"/>
      <c r="K35" s="470"/>
      <c r="L35" s="470"/>
      <c r="M35" s="470"/>
      <c r="N35" s="470"/>
      <c r="O35" s="470"/>
      <c r="P35" s="493"/>
      <c r="Q35" s="470"/>
    </row>
    <row r="36" spans="1:17" ht="11.25">
      <c r="A36" s="485"/>
      <c r="B36" s="484" t="s">
        <v>362</v>
      </c>
      <c r="C36" s="124">
        <v>0.020833333333333332</v>
      </c>
      <c r="D36" s="124">
        <v>0.02976190476190476</v>
      </c>
      <c r="E36" s="124">
        <v>0.018867924528301886</v>
      </c>
      <c r="F36" s="124">
        <v>0.034482758620689655</v>
      </c>
      <c r="G36" s="124">
        <v>0.06382978723404255</v>
      </c>
      <c r="H36" s="125">
        <v>0.026785714285714284</v>
      </c>
      <c r="I36" s="470"/>
      <c r="J36" s="470"/>
      <c r="K36" s="470"/>
      <c r="L36" s="470"/>
      <c r="M36" s="470"/>
      <c r="N36" s="470"/>
      <c r="O36" s="470"/>
      <c r="P36" s="493"/>
      <c r="Q36" s="470"/>
    </row>
    <row r="37" spans="1:17" ht="11.25">
      <c r="A37" s="485"/>
      <c r="B37" s="484" t="s">
        <v>363</v>
      </c>
      <c r="C37" s="124">
        <v>0.8958333333333334</v>
      </c>
      <c r="D37" s="124">
        <v>0.8809523809523809</v>
      </c>
      <c r="E37" s="124">
        <v>0.9371069182389937</v>
      </c>
      <c r="F37" s="124">
        <v>0.896551724137931</v>
      </c>
      <c r="G37" s="124">
        <v>0.9361702127659575</v>
      </c>
      <c r="H37" s="125">
        <v>0.9047619047619048</v>
      </c>
      <c r="I37" s="470"/>
      <c r="J37" s="470"/>
      <c r="K37" s="470"/>
      <c r="L37" s="470"/>
      <c r="M37" s="470"/>
      <c r="N37" s="470"/>
      <c r="O37" s="470"/>
      <c r="P37" s="493"/>
      <c r="Q37" s="470"/>
    </row>
    <row r="38" spans="1:17" ht="11.25">
      <c r="A38" s="485"/>
      <c r="B38" s="484" t="s">
        <v>364</v>
      </c>
      <c r="C38" s="124">
        <v>0.08333333333333333</v>
      </c>
      <c r="D38" s="124">
        <v>0.08928571428571429</v>
      </c>
      <c r="E38" s="124">
        <v>0.0440251572327044</v>
      </c>
      <c r="F38" s="124">
        <v>0.06896551724137931</v>
      </c>
      <c r="G38" s="124">
        <v>0</v>
      </c>
      <c r="H38" s="125">
        <v>0.06845238095238096</v>
      </c>
      <c r="I38" s="470"/>
      <c r="J38" s="470"/>
      <c r="K38" s="470"/>
      <c r="L38" s="470"/>
      <c r="M38" s="470"/>
      <c r="N38" s="470"/>
      <c r="O38" s="470"/>
      <c r="P38" s="493"/>
      <c r="Q38" s="470"/>
    </row>
    <row r="39" spans="1:17" ht="11.25">
      <c r="A39" s="486"/>
      <c r="B39" s="487" t="s">
        <v>126</v>
      </c>
      <c r="C39" s="488">
        <v>240</v>
      </c>
      <c r="D39" s="488">
        <v>168</v>
      </c>
      <c r="E39" s="488">
        <v>159</v>
      </c>
      <c r="F39" s="488">
        <v>58</v>
      </c>
      <c r="G39" s="488">
        <v>47</v>
      </c>
      <c r="H39" s="489">
        <v>672</v>
      </c>
      <c r="I39" s="470"/>
      <c r="J39" s="470"/>
      <c r="K39" s="470"/>
      <c r="L39" s="470"/>
      <c r="M39" s="470"/>
      <c r="N39" s="470"/>
      <c r="O39" s="470"/>
      <c r="P39" s="493"/>
      <c r="Q39" s="470"/>
    </row>
    <row r="40" spans="1:17" ht="11.25">
      <c r="A40" s="470" t="s">
        <v>94</v>
      </c>
      <c r="B40" s="499"/>
      <c r="C40" s="500"/>
      <c r="D40" s="500"/>
      <c r="E40" s="500"/>
      <c r="F40" s="500"/>
      <c r="G40" s="500"/>
      <c r="H40" s="500"/>
      <c r="I40" s="470"/>
      <c r="J40" s="470"/>
      <c r="K40" s="470"/>
      <c r="L40" s="470"/>
      <c r="M40" s="470"/>
      <c r="N40" s="470"/>
      <c r="O40" s="470"/>
      <c r="P40" s="493"/>
      <c r="Q40" s="470"/>
    </row>
    <row r="41" spans="1:17" ht="21.75" customHeight="1">
      <c r="A41" s="501" t="s">
        <v>291</v>
      </c>
      <c r="B41" s="502"/>
      <c r="C41" s="490"/>
      <c r="D41" s="490"/>
      <c r="E41" s="490"/>
      <c r="F41" s="490"/>
      <c r="G41" s="490"/>
      <c r="H41" s="490"/>
      <c r="I41" s="470"/>
      <c r="J41" s="470"/>
      <c r="K41" s="470"/>
      <c r="L41" s="470"/>
      <c r="M41" s="470"/>
      <c r="N41" s="470"/>
      <c r="O41" s="470"/>
      <c r="P41" s="470"/>
      <c r="Q41" s="470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5"/>
  <sheetViews>
    <sheetView workbookViewId="0" topLeftCell="A1">
      <selection activeCell="D13" sqref="D13"/>
    </sheetView>
  </sheetViews>
  <sheetFormatPr defaultColWidth="9.140625" defaultRowHeight="12.75"/>
  <cols>
    <col min="1" max="1" width="4.00390625" style="503" customWidth="1"/>
    <col min="2" max="2" width="40.8515625" style="503" customWidth="1"/>
    <col min="3" max="8" width="8.8515625" style="503" customWidth="1"/>
    <col min="9" max="9" width="3.421875" style="503" customWidth="1"/>
    <col min="10" max="15" width="6.140625" style="503" customWidth="1"/>
    <col min="16" max="16" width="6.140625" style="513" customWidth="1"/>
    <col min="17" max="16384" width="9.140625" style="503" customWidth="1"/>
  </cols>
  <sheetData>
    <row r="1" spans="1:16" ht="12.75">
      <c r="A1" s="180" t="s">
        <v>85</v>
      </c>
      <c r="B1" s="181"/>
      <c r="C1" s="181"/>
      <c r="D1" s="181"/>
      <c r="E1" s="181"/>
      <c r="F1" s="181"/>
      <c r="G1" s="181"/>
      <c r="H1" s="182"/>
      <c r="I1" s="219"/>
      <c r="J1" s="186"/>
      <c r="K1" s="186"/>
      <c r="L1" s="186"/>
      <c r="M1" s="186"/>
      <c r="N1" s="186"/>
      <c r="O1" s="186"/>
      <c r="P1" s="189"/>
    </row>
    <row r="2" spans="1:16" ht="12.75">
      <c r="A2" s="504" t="s">
        <v>101</v>
      </c>
      <c r="B2" s="505"/>
      <c r="C2" s="186"/>
      <c r="D2" s="186"/>
      <c r="E2" s="186"/>
      <c r="F2" s="186"/>
      <c r="G2" s="186"/>
      <c r="H2" s="187"/>
      <c r="I2" s="219"/>
      <c r="J2" s="188"/>
      <c r="K2" s="188"/>
      <c r="L2" s="188"/>
      <c r="M2" s="188"/>
      <c r="N2" s="186"/>
      <c r="O2" s="186"/>
      <c r="P2" s="189"/>
    </row>
    <row r="3" spans="1:16" ht="12.75">
      <c r="A3" s="185" t="s">
        <v>366</v>
      </c>
      <c r="B3" s="505"/>
      <c r="C3" s="186"/>
      <c r="D3" s="186"/>
      <c r="E3" s="186"/>
      <c r="F3" s="186"/>
      <c r="G3" s="186"/>
      <c r="H3" s="187"/>
      <c r="I3" s="219"/>
      <c r="J3" s="186"/>
      <c r="K3" s="186"/>
      <c r="L3" s="186"/>
      <c r="M3" s="186"/>
      <c r="N3" s="186"/>
      <c r="O3" s="186"/>
      <c r="P3" s="189"/>
    </row>
    <row r="4" spans="1:16" ht="12.75">
      <c r="A4" s="506" t="s">
        <v>367</v>
      </c>
      <c r="B4" s="507"/>
      <c r="C4" s="192"/>
      <c r="D4" s="192"/>
      <c r="E4" s="192"/>
      <c r="F4" s="192"/>
      <c r="G4" s="192"/>
      <c r="H4" s="193"/>
      <c r="I4" s="219"/>
      <c r="J4" s="186"/>
      <c r="K4" s="186"/>
      <c r="L4" s="186"/>
      <c r="M4" s="186"/>
      <c r="N4" s="186"/>
      <c r="O4" s="186"/>
      <c r="P4" s="555"/>
    </row>
    <row r="5" spans="1:16" ht="4.5" customHeight="1">
      <c r="A5" s="508"/>
      <c r="B5" s="182"/>
      <c r="C5" s="195"/>
      <c r="D5" s="181"/>
      <c r="E5" s="181"/>
      <c r="F5" s="181"/>
      <c r="G5" s="181"/>
      <c r="H5" s="182"/>
      <c r="I5" s="219"/>
      <c r="J5" s="186"/>
      <c r="K5" s="186"/>
      <c r="L5" s="186"/>
      <c r="M5" s="186"/>
      <c r="N5" s="186"/>
      <c r="O5" s="186"/>
      <c r="P5" s="261"/>
    </row>
    <row r="6" spans="1:16" ht="14.25" customHeight="1">
      <c r="A6" s="196" t="s">
        <v>60</v>
      </c>
      <c r="B6" s="197"/>
      <c r="C6" s="198" t="s">
        <v>89</v>
      </c>
      <c r="D6" s="108" t="s">
        <v>61</v>
      </c>
      <c r="E6" s="108" t="s">
        <v>62</v>
      </c>
      <c r="F6" s="108" t="s">
        <v>63</v>
      </c>
      <c r="G6" s="108" t="s">
        <v>64</v>
      </c>
      <c r="H6" s="109" t="s">
        <v>16</v>
      </c>
      <c r="I6" s="219"/>
      <c r="J6" s="164"/>
      <c r="K6" s="164"/>
      <c r="L6" s="164"/>
      <c r="M6" s="164"/>
      <c r="N6" s="164"/>
      <c r="O6" s="164"/>
      <c r="P6" s="262"/>
    </row>
    <row r="7" spans="1:16" ht="12.75">
      <c r="A7" s="509"/>
      <c r="B7" s="510" t="s">
        <v>256</v>
      </c>
      <c r="C7" s="200">
        <v>242</v>
      </c>
      <c r="D7" s="114">
        <v>168</v>
      </c>
      <c r="E7" s="114">
        <v>159</v>
      </c>
      <c r="F7" s="114">
        <v>58</v>
      </c>
      <c r="G7" s="114">
        <v>47</v>
      </c>
      <c r="H7" s="115">
        <v>674</v>
      </c>
      <c r="I7" s="219"/>
      <c r="J7" s="186"/>
      <c r="K7" s="186"/>
      <c r="L7" s="186"/>
      <c r="M7" s="186"/>
      <c r="N7" s="186"/>
      <c r="O7" s="186"/>
      <c r="P7" s="186"/>
    </row>
    <row r="8" spans="1:16" ht="12.75">
      <c r="A8" s="511" t="s">
        <v>369</v>
      </c>
      <c r="B8" s="512" t="s">
        <v>370</v>
      </c>
      <c r="C8" s="181"/>
      <c r="D8" s="181"/>
      <c r="E8" s="181"/>
      <c r="F8" s="181"/>
      <c r="G8" s="181"/>
      <c r="H8" s="182"/>
      <c r="I8" s="219"/>
      <c r="J8" s="186"/>
      <c r="K8" s="186"/>
      <c r="L8" s="186"/>
      <c r="M8" s="186"/>
      <c r="N8" s="186"/>
      <c r="O8" s="186"/>
      <c r="P8" s="552"/>
    </row>
    <row r="9" spans="1:17" ht="11.25" customHeight="1">
      <c r="A9" s="514" t="s">
        <v>371</v>
      </c>
      <c r="B9" s="515" t="s">
        <v>372</v>
      </c>
      <c r="C9" s="516"/>
      <c r="D9" s="517"/>
      <c r="E9" s="517"/>
      <c r="F9" s="517"/>
      <c r="G9" s="517"/>
      <c r="H9" s="518"/>
      <c r="I9" s="556"/>
      <c r="J9" s="546"/>
      <c r="K9" s="546"/>
      <c r="L9" s="546"/>
      <c r="M9" s="546"/>
      <c r="N9" s="546"/>
      <c r="O9" s="183"/>
      <c r="P9" s="539"/>
      <c r="Q9" s="519"/>
    </row>
    <row r="10" spans="1:17" ht="11.25" customHeight="1">
      <c r="A10" s="520"/>
      <c r="B10" s="515" t="s">
        <v>373</v>
      </c>
      <c r="C10" s="516">
        <v>0.17012448132780084</v>
      </c>
      <c r="D10" s="517">
        <v>0.07142857142857142</v>
      </c>
      <c r="E10" s="517">
        <v>0.10062893081761007</v>
      </c>
      <c r="F10" s="517">
        <v>0.14035087719298245</v>
      </c>
      <c r="G10" s="517">
        <v>0.14893617021276595</v>
      </c>
      <c r="H10" s="518">
        <v>0.125</v>
      </c>
      <c r="I10" s="556"/>
      <c r="J10" s="546"/>
      <c r="K10" s="546"/>
      <c r="L10" s="546"/>
      <c r="M10" s="546"/>
      <c r="N10" s="546"/>
      <c r="O10" s="183"/>
      <c r="P10" s="539"/>
      <c r="Q10" s="519"/>
    </row>
    <row r="11" spans="1:17" ht="11.25" customHeight="1">
      <c r="A11" s="520"/>
      <c r="B11" s="515" t="s">
        <v>374</v>
      </c>
      <c r="C11" s="516">
        <v>0.4107883817427386</v>
      </c>
      <c r="D11" s="517">
        <v>0.5119047619047619</v>
      </c>
      <c r="E11" s="517">
        <v>0.4591194968553459</v>
      </c>
      <c r="F11" s="517">
        <v>0.5263157894736842</v>
      </c>
      <c r="G11" s="517">
        <v>0.46808510638297873</v>
      </c>
      <c r="H11" s="518">
        <v>0.46130952380952384</v>
      </c>
      <c r="I11" s="556"/>
      <c r="J11" s="546"/>
      <c r="K11" s="546"/>
      <c r="L11" s="546"/>
      <c r="M11" s="546"/>
      <c r="N11" s="546"/>
      <c r="O11" s="183"/>
      <c r="P11" s="539"/>
      <c r="Q11" s="519"/>
    </row>
    <row r="12" spans="1:17" ht="11.25" customHeight="1">
      <c r="A12" s="520"/>
      <c r="B12" s="515" t="s">
        <v>375</v>
      </c>
      <c r="C12" s="516">
        <v>0.34854771784232363</v>
      </c>
      <c r="D12" s="517">
        <v>0.35119047619047616</v>
      </c>
      <c r="E12" s="517">
        <v>0.3710691823899371</v>
      </c>
      <c r="F12" s="517">
        <v>0.2982456140350877</v>
      </c>
      <c r="G12" s="517">
        <v>0.2978723404255319</v>
      </c>
      <c r="H12" s="518">
        <v>0.34672619047619047</v>
      </c>
      <c r="I12" s="556"/>
      <c r="J12" s="546"/>
      <c r="K12" s="546"/>
      <c r="L12" s="546"/>
      <c r="M12" s="546"/>
      <c r="N12" s="546"/>
      <c r="O12" s="183"/>
      <c r="P12" s="539"/>
      <c r="Q12" s="519"/>
    </row>
    <row r="13" spans="1:17" ht="11.25" customHeight="1">
      <c r="A13" s="520"/>
      <c r="B13" s="515" t="s">
        <v>376</v>
      </c>
      <c r="C13" s="516">
        <v>0.05394190871369295</v>
      </c>
      <c r="D13" s="517">
        <v>0.047619047619047616</v>
      </c>
      <c r="E13" s="517">
        <v>0.050314465408805034</v>
      </c>
      <c r="F13" s="517">
        <v>0.03508771929824561</v>
      </c>
      <c r="G13" s="517">
        <v>0.0425531914893617</v>
      </c>
      <c r="H13" s="518">
        <v>0.049107142857142856</v>
      </c>
      <c r="I13" s="556"/>
      <c r="J13" s="546"/>
      <c r="K13" s="546"/>
      <c r="L13" s="546"/>
      <c r="M13" s="546"/>
      <c r="N13" s="546"/>
      <c r="O13" s="183"/>
      <c r="P13" s="539"/>
      <c r="Q13" s="519"/>
    </row>
    <row r="14" spans="1:17" ht="11.25" customHeight="1">
      <c r="A14" s="520"/>
      <c r="B14" s="515" t="s">
        <v>377</v>
      </c>
      <c r="C14" s="516">
        <v>0.016597510373443983</v>
      </c>
      <c r="D14" s="517">
        <v>0.017857142857142856</v>
      </c>
      <c r="E14" s="517">
        <v>0.018867924528301886</v>
      </c>
      <c r="F14" s="517">
        <v>0</v>
      </c>
      <c r="G14" s="517">
        <v>0.0425531914893617</v>
      </c>
      <c r="H14" s="518">
        <v>0.017857142857142856</v>
      </c>
      <c r="I14" s="556"/>
      <c r="J14" s="546"/>
      <c r="K14" s="546"/>
      <c r="L14" s="546"/>
      <c r="M14" s="546"/>
      <c r="N14" s="546"/>
      <c r="O14" s="183"/>
      <c r="P14" s="539"/>
      <c r="Q14" s="519"/>
    </row>
    <row r="15" spans="1:17" ht="11.25" customHeight="1">
      <c r="A15" s="521"/>
      <c r="B15" s="522" t="s">
        <v>126</v>
      </c>
      <c r="C15" s="523">
        <v>241</v>
      </c>
      <c r="D15" s="524">
        <v>168</v>
      </c>
      <c r="E15" s="524">
        <v>159</v>
      </c>
      <c r="F15" s="524">
        <v>57</v>
      </c>
      <c r="G15" s="524">
        <v>47</v>
      </c>
      <c r="H15" s="525">
        <v>672</v>
      </c>
      <c r="I15" s="556"/>
      <c r="J15" s="546"/>
      <c r="K15" s="546"/>
      <c r="L15" s="546"/>
      <c r="M15" s="546"/>
      <c r="N15" s="546"/>
      <c r="O15" s="183"/>
      <c r="P15" s="557"/>
      <c r="Q15" s="519"/>
    </row>
    <row r="16" spans="1:17" ht="12.75">
      <c r="A16" s="526" t="s">
        <v>378</v>
      </c>
      <c r="B16" s="515" t="s">
        <v>379</v>
      </c>
      <c r="C16" s="527"/>
      <c r="D16" s="527"/>
      <c r="E16" s="527"/>
      <c r="F16" s="527"/>
      <c r="G16" s="527"/>
      <c r="H16" s="528"/>
      <c r="I16" s="219"/>
      <c r="J16" s="183"/>
      <c r="K16" s="183"/>
      <c r="L16" s="183"/>
      <c r="M16" s="183"/>
      <c r="N16" s="183"/>
      <c r="O16" s="183"/>
      <c r="P16" s="183"/>
      <c r="Q16" s="519"/>
    </row>
    <row r="17" spans="1:17" ht="12.75">
      <c r="A17" s="520"/>
      <c r="B17" s="515" t="s">
        <v>373</v>
      </c>
      <c r="C17" s="529">
        <v>0.15767634854771784</v>
      </c>
      <c r="D17" s="529">
        <v>0.08928571428571429</v>
      </c>
      <c r="E17" s="529">
        <v>0.13924050632911392</v>
      </c>
      <c r="F17" s="529">
        <v>0.12280701754385964</v>
      </c>
      <c r="G17" s="529">
        <v>0.1276595744680851</v>
      </c>
      <c r="H17" s="530">
        <v>0.13114754098360656</v>
      </c>
      <c r="I17" s="219"/>
      <c r="J17" s="183"/>
      <c r="K17" s="183"/>
      <c r="L17" s="183"/>
      <c r="M17" s="183"/>
      <c r="N17" s="183"/>
      <c r="O17" s="183"/>
      <c r="P17" s="539"/>
      <c r="Q17" s="519"/>
    </row>
    <row r="18" spans="1:17" ht="12.75">
      <c r="A18" s="520"/>
      <c r="B18" s="515" t="s">
        <v>374</v>
      </c>
      <c r="C18" s="529">
        <v>0.3153526970954357</v>
      </c>
      <c r="D18" s="529">
        <v>0.34523809523809523</v>
      </c>
      <c r="E18" s="529">
        <v>0.4050632911392405</v>
      </c>
      <c r="F18" s="529">
        <v>0.2807017543859649</v>
      </c>
      <c r="G18" s="529">
        <v>0.40425531914893614</v>
      </c>
      <c r="H18" s="530">
        <v>0.3472429210134128</v>
      </c>
      <c r="I18" s="219"/>
      <c r="J18" s="183"/>
      <c r="K18" s="183"/>
      <c r="L18" s="183"/>
      <c r="M18" s="183"/>
      <c r="N18" s="183"/>
      <c r="O18" s="183"/>
      <c r="P18" s="539"/>
      <c r="Q18" s="519"/>
    </row>
    <row r="19" spans="1:17" ht="12.75">
      <c r="A19" s="520"/>
      <c r="B19" s="515" t="s">
        <v>375</v>
      </c>
      <c r="C19" s="529">
        <v>0.3153526970954357</v>
      </c>
      <c r="D19" s="529">
        <v>0.4107142857142857</v>
      </c>
      <c r="E19" s="529">
        <v>0.2974683544303797</v>
      </c>
      <c r="F19" s="529">
        <v>0.3684210526315789</v>
      </c>
      <c r="G19" s="529">
        <v>0.3404255319148936</v>
      </c>
      <c r="H19" s="530">
        <v>0.3412816691505216</v>
      </c>
      <c r="I19" s="219"/>
      <c r="J19" s="183"/>
      <c r="K19" s="183"/>
      <c r="L19" s="183"/>
      <c r="M19" s="183"/>
      <c r="N19" s="183"/>
      <c r="O19" s="183"/>
      <c r="P19" s="539"/>
      <c r="Q19" s="519"/>
    </row>
    <row r="20" spans="1:17" ht="12.75">
      <c r="A20" s="520"/>
      <c r="B20" s="515" t="s">
        <v>376</v>
      </c>
      <c r="C20" s="529">
        <v>0.11618257261410789</v>
      </c>
      <c r="D20" s="529">
        <v>0.09523809523809523</v>
      </c>
      <c r="E20" s="529">
        <v>0.13291139240506328</v>
      </c>
      <c r="F20" s="529">
        <v>0.15789473684210525</v>
      </c>
      <c r="G20" s="529">
        <v>0.0851063829787234</v>
      </c>
      <c r="H20" s="530">
        <v>0.11624441132637854</v>
      </c>
      <c r="I20" s="219"/>
      <c r="J20" s="183"/>
      <c r="K20" s="183"/>
      <c r="L20" s="183"/>
      <c r="M20" s="183"/>
      <c r="N20" s="183"/>
      <c r="O20" s="183"/>
      <c r="P20" s="539"/>
      <c r="Q20" s="519"/>
    </row>
    <row r="21" spans="1:17" ht="12.75">
      <c r="A21" s="520"/>
      <c r="B21" s="515" t="s">
        <v>377</v>
      </c>
      <c r="C21" s="529">
        <v>0.0954356846473029</v>
      </c>
      <c r="D21" s="529">
        <v>0.05952380952380952</v>
      </c>
      <c r="E21" s="529">
        <v>0.02531645569620253</v>
      </c>
      <c r="F21" s="529">
        <v>0.07017543859649122</v>
      </c>
      <c r="G21" s="529">
        <v>0.0425531914893617</v>
      </c>
      <c r="H21" s="530">
        <v>0.06408345752608048</v>
      </c>
      <c r="I21" s="219"/>
      <c r="J21" s="183"/>
      <c r="K21" s="183"/>
      <c r="L21" s="183"/>
      <c r="M21" s="183"/>
      <c r="N21" s="183"/>
      <c r="O21" s="183"/>
      <c r="P21" s="539"/>
      <c r="Q21" s="519"/>
    </row>
    <row r="22" spans="1:17" ht="12.75">
      <c r="A22" s="521"/>
      <c r="B22" s="522" t="s">
        <v>126</v>
      </c>
      <c r="C22" s="523">
        <v>241</v>
      </c>
      <c r="D22" s="524">
        <v>168</v>
      </c>
      <c r="E22" s="524">
        <v>158</v>
      </c>
      <c r="F22" s="524">
        <v>57</v>
      </c>
      <c r="G22" s="524">
        <v>47</v>
      </c>
      <c r="H22" s="525">
        <v>673</v>
      </c>
      <c r="I22" s="219"/>
      <c r="J22" s="183"/>
      <c r="K22" s="183"/>
      <c r="L22" s="183"/>
      <c r="M22" s="183"/>
      <c r="N22" s="183"/>
      <c r="O22" s="183"/>
      <c r="P22" s="546"/>
      <c r="Q22" s="519"/>
    </row>
    <row r="23" spans="1:17" ht="12.75">
      <c r="A23" s="526" t="s">
        <v>380</v>
      </c>
      <c r="B23" s="515" t="s">
        <v>381</v>
      </c>
      <c r="C23" s="527"/>
      <c r="D23" s="527"/>
      <c r="E23" s="527"/>
      <c r="F23" s="527"/>
      <c r="G23" s="527"/>
      <c r="H23" s="528"/>
      <c r="I23" s="219"/>
      <c r="J23" s="183"/>
      <c r="K23" s="183"/>
      <c r="L23" s="183"/>
      <c r="M23" s="183"/>
      <c r="N23" s="183"/>
      <c r="O23" s="183"/>
      <c r="P23" s="183"/>
      <c r="Q23" s="519"/>
    </row>
    <row r="24" spans="1:17" ht="12.75">
      <c r="A24" s="526"/>
      <c r="B24" s="531" t="s">
        <v>382</v>
      </c>
      <c r="C24" s="527"/>
      <c r="D24" s="527"/>
      <c r="E24" s="527"/>
      <c r="F24" s="527"/>
      <c r="G24" s="527"/>
      <c r="H24" s="528"/>
      <c r="I24" s="219"/>
      <c r="J24" s="183"/>
      <c r="K24" s="183"/>
      <c r="L24" s="183"/>
      <c r="M24" s="183"/>
      <c r="N24" s="183"/>
      <c r="O24" s="183"/>
      <c r="P24" s="183"/>
      <c r="Q24" s="519"/>
    </row>
    <row r="25" spans="1:17" ht="12.75">
      <c r="A25" s="526"/>
      <c r="B25" s="515" t="s">
        <v>373</v>
      </c>
      <c r="C25" s="529">
        <v>0.2987551867219917</v>
      </c>
      <c r="D25" s="529">
        <v>0.13095238095238096</v>
      </c>
      <c r="E25" s="529">
        <v>0.20754716981132076</v>
      </c>
      <c r="F25" s="529">
        <v>0.19298245614035087</v>
      </c>
      <c r="G25" s="529">
        <v>0.1702127659574468</v>
      </c>
      <c r="H25" s="530">
        <v>0.21726190476190477</v>
      </c>
      <c r="I25" s="219"/>
      <c r="J25" s="183"/>
      <c r="K25" s="183"/>
      <c r="L25" s="183"/>
      <c r="M25" s="183"/>
      <c r="N25" s="183"/>
      <c r="O25" s="183"/>
      <c r="P25" s="539"/>
      <c r="Q25" s="519"/>
    </row>
    <row r="26" spans="1:17" ht="12.75">
      <c r="A26" s="520"/>
      <c r="B26" s="515" t="s">
        <v>374</v>
      </c>
      <c r="C26" s="529">
        <v>0.2987551867219917</v>
      </c>
      <c r="D26" s="529">
        <v>0.4583333333333333</v>
      </c>
      <c r="E26" s="529">
        <v>0.4276729559748428</v>
      </c>
      <c r="F26" s="529">
        <v>0.2807017543859649</v>
      </c>
      <c r="G26" s="529">
        <v>0.48936170212765956</v>
      </c>
      <c r="H26" s="530">
        <v>0.38095238095238093</v>
      </c>
      <c r="I26" s="219"/>
      <c r="J26" s="183"/>
      <c r="K26" s="183"/>
      <c r="L26" s="183"/>
      <c r="M26" s="183"/>
      <c r="N26" s="183"/>
      <c r="O26" s="183"/>
      <c r="P26" s="539"/>
      <c r="Q26" s="519"/>
    </row>
    <row r="27" spans="1:17" ht="12.75">
      <c r="A27" s="520"/>
      <c r="B27" s="515" t="s">
        <v>375</v>
      </c>
      <c r="C27" s="529">
        <v>0.24896265560165975</v>
      </c>
      <c r="D27" s="529">
        <v>0.27976190476190477</v>
      </c>
      <c r="E27" s="529">
        <v>0.2830188679245283</v>
      </c>
      <c r="F27" s="529">
        <v>0.24561403508771928</v>
      </c>
      <c r="G27" s="529">
        <v>0.2978723404255319</v>
      </c>
      <c r="H27" s="530">
        <v>0.26785714285714285</v>
      </c>
      <c r="I27" s="219"/>
      <c r="J27" s="183"/>
      <c r="K27" s="183"/>
      <c r="L27" s="183"/>
      <c r="M27" s="183"/>
      <c r="N27" s="183"/>
      <c r="O27" s="183"/>
      <c r="P27" s="539"/>
      <c r="Q27" s="519"/>
    </row>
    <row r="28" spans="1:17" ht="12.75">
      <c r="A28" s="520"/>
      <c r="B28" s="515" t="s">
        <v>376</v>
      </c>
      <c r="C28" s="529">
        <v>0.1078838174273859</v>
      </c>
      <c r="D28" s="529">
        <v>0.10119047619047619</v>
      </c>
      <c r="E28" s="529">
        <v>0.05660377358490566</v>
      </c>
      <c r="F28" s="529">
        <v>0.14035087719298245</v>
      </c>
      <c r="G28" s="529">
        <v>0.02127659574468085</v>
      </c>
      <c r="H28" s="530">
        <v>0.09077380952380952</v>
      </c>
      <c r="I28" s="219"/>
      <c r="J28" s="183"/>
      <c r="K28" s="183"/>
      <c r="L28" s="183"/>
      <c r="M28" s="183"/>
      <c r="N28" s="183"/>
      <c r="O28" s="183"/>
      <c r="P28" s="539"/>
      <c r="Q28" s="519"/>
    </row>
    <row r="29" spans="1:17" ht="12.75">
      <c r="A29" s="520"/>
      <c r="B29" s="515" t="s">
        <v>377</v>
      </c>
      <c r="C29" s="529">
        <v>0.04564315352697095</v>
      </c>
      <c r="D29" s="529">
        <v>0.02976190476190476</v>
      </c>
      <c r="E29" s="529">
        <v>0.025157232704402517</v>
      </c>
      <c r="F29" s="529">
        <v>0.14035087719298245</v>
      </c>
      <c r="G29" s="529">
        <v>0.02127659574468085</v>
      </c>
      <c r="H29" s="530">
        <v>0.043154761904761904</v>
      </c>
      <c r="I29" s="219"/>
      <c r="J29" s="183"/>
      <c r="K29" s="183"/>
      <c r="L29" s="183"/>
      <c r="M29" s="183"/>
      <c r="N29" s="183"/>
      <c r="O29" s="183"/>
      <c r="P29" s="539"/>
      <c r="Q29" s="519"/>
    </row>
    <row r="30" spans="1:17" ht="12.75">
      <c r="A30" s="521"/>
      <c r="B30" s="522" t="s">
        <v>126</v>
      </c>
      <c r="C30" s="523">
        <v>241</v>
      </c>
      <c r="D30" s="524">
        <v>168</v>
      </c>
      <c r="E30" s="524">
        <v>159</v>
      </c>
      <c r="F30" s="524">
        <v>57</v>
      </c>
      <c r="G30" s="524">
        <v>47</v>
      </c>
      <c r="H30" s="525">
        <v>674</v>
      </c>
      <c r="I30" s="219"/>
      <c r="J30" s="183"/>
      <c r="K30" s="183"/>
      <c r="L30" s="183"/>
      <c r="M30" s="183"/>
      <c r="N30" s="183"/>
      <c r="O30" s="183"/>
      <c r="P30" s="546"/>
      <c r="Q30" s="519"/>
    </row>
    <row r="31" spans="1:17" ht="12.75">
      <c r="A31" s="526" t="s">
        <v>383</v>
      </c>
      <c r="B31" s="515" t="s">
        <v>384</v>
      </c>
      <c r="C31" s="527"/>
      <c r="D31" s="527"/>
      <c r="E31" s="527"/>
      <c r="F31" s="527"/>
      <c r="G31" s="527"/>
      <c r="H31" s="528"/>
      <c r="I31" s="219"/>
      <c r="J31" s="183"/>
      <c r="K31" s="183"/>
      <c r="L31" s="183"/>
      <c r="M31" s="183"/>
      <c r="N31" s="183"/>
      <c r="O31" s="183"/>
      <c r="P31" s="183"/>
      <c r="Q31" s="519"/>
    </row>
    <row r="32" spans="1:17" ht="12.75">
      <c r="A32" s="520"/>
      <c r="B32" s="515" t="s">
        <v>373</v>
      </c>
      <c r="C32" s="529">
        <v>0.10416666666666667</v>
      </c>
      <c r="D32" s="529">
        <v>0.017857142857142856</v>
      </c>
      <c r="E32" s="529">
        <v>0.07547169811320754</v>
      </c>
      <c r="F32" s="529">
        <v>0.03508771929824561</v>
      </c>
      <c r="G32" s="529">
        <v>0.02127659574468085</v>
      </c>
      <c r="H32" s="530">
        <v>0.06408345752608048</v>
      </c>
      <c r="I32" s="219"/>
      <c r="J32" s="183"/>
      <c r="K32" s="183"/>
      <c r="L32" s="183"/>
      <c r="M32" s="183"/>
      <c r="N32" s="183"/>
      <c r="O32" s="183"/>
      <c r="P32" s="539"/>
      <c r="Q32" s="519"/>
    </row>
    <row r="33" spans="1:17" ht="12.75">
      <c r="A33" s="520"/>
      <c r="B33" s="515" t="s">
        <v>374</v>
      </c>
      <c r="C33" s="529">
        <v>0.22083333333333333</v>
      </c>
      <c r="D33" s="529">
        <v>0.19642857142857142</v>
      </c>
      <c r="E33" s="529">
        <v>0.18238993710691823</v>
      </c>
      <c r="F33" s="529">
        <v>0.21052631578947367</v>
      </c>
      <c r="G33" s="529">
        <v>0.2127659574468085</v>
      </c>
      <c r="H33" s="530">
        <v>0.20417287630402384</v>
      </c>
      <c r="I33" s="219"/>
      <c r="J33" s="183"/>
      <c r="K33" s="183"/>
      <c r="L33" s="183"/>
      <c r="M33" s="183"/>
      <c r="N33" s="183"/>
      <c r="O33" s="183"/>
      <c r="P33" s="539"/>
      <c r="Q33" s="519"/>
    </row>
    <row r="34" spans="1:17" ht="12.75">
      <c r="A34" s="520"/>
      <c r="B34" s="515" t="s">
        <v>375</v>
      </c>
      <c r="C34" s="529">
        <v>0.3541666666666667</v>
      </c>
      <c r="D34" s="529">
        <v>0.3869047619047619</v>
      </c>
      <c r="E34" s="529">
        <v>0.4968553459119497</v>
      </c>
      <c r="F34" s="529">
        <v>0.3157894736842105</v>
      </c>
      <c r="G34" s="529">
        <v>0.48936170212765956</v>
      </c>
      <c r="H34" s="530">
        <v>0.40238450074515647</v>
      </c>
      <c r="I34" s="219"/>
      <c r="J34" s="183"/>
      <c r="K34" s="183"/>
      <c r="L34" s="183"/>
      <c r="M34" s="183"/>
      <c r="N34" s="183"/>
      <c r="O34" s="183"/>
      <c r="P34" s="539"/>
      <c r="Q34" s="519"/>
    </row>
    <row r="35" spans="1:17" ht="12.75">
      <c r="A35" s="520"/>
      <c r="B35" s="515" t="s">
        <v>376</v>
      </c>
      <c r="C35" s="529">
        <v>0.17916666666666667</v>
      </c>
      <c r="D35" s="529">
        <v>0.23214285714285715</v>
      </c>
      <c r="E35" s="529">
        <v>0.16352201257861634</v>
      </c>
      <c r="F35" s="529">
        <v>0.17543859649122806</v>
      </c>
      <c r="G35" s="529">
        <v>0.2127659574468085</v>
      </c>
      <c r="H35" s="530">
        <v>0.19076005961251863</v>
      </c>
      <c r="I35" s="219"/>
      <c r="J35" s="183"/>
      <c r="K35" s="183"/>
      <c r="L35" s="183"/>
      <c r="M35" s="183"/>
      <c r="N35" s="183"/>
      <c r="O35" s="183"/>
      <c r="P35" s="539"/>
      <c r="Q35" s="519"/>
    </row>
    <row r="36" spans="1:17" ht="12.75">
      <c r="A36" s="520"/>
      <c r="B36" s="515" t="s">
        <v>377</v>
      </c>
      <c r="C36" s="529">
        <v>0.14166666666666666</v>
      </c>
      <c r="D36" s="529">
        <v>0.16666666666666666</v>
      </c>
      <c r="E36" s="529">
        <v>0.08176100628930817</v>
      </c>
      <c r="F36" s="529">
        <v>0.2631578947368421</v>
      </c>
      <c r="G36" s="529">
        <v>0.06382978723404255</v>
      </c>
      <c r="H36" s="530">
        <v>0.13859910581222057</v>
      </c>
      <c r="I36" s="219"/>
      <c r="J36" s="183"/>
      <c r="K36" s="183"/>
      <c r="L36" s="183"/>
      <c r="M36" s="183"/>
      <c r="N36" s="183"/>
      <c r="O36" s="183"/>
      <c r="P36" s="539"/>
      <c r="Q36" s="519"/>
    </row>
    <row r="37" spans="1:17" ht="12.75">
      <c r="A37" s="521"/>
      <c r="B37" s="522" t="s">
        <v>126</v>
      </c>
      <c r="C37" s="523">
        <v>240</v>
      </c>
      <c r="D37" s="524">
        <v>168</v>
      </c>
      <c r="E37" s="524">
        <v>159</v>
      </c>
      <c r="F37" s="524">
        <v>57</v>
      </c>
      <c r="G37" s="524">
        <v>47</v>
      </c>
      <c r="H37" s="525">
        <v>673</v>
      </c>
      <c r="I37" s="219"/>
      <c r="J37" s="183"/>
      <c r="K37" s="183"/>
      <c r="L37" s="183"/>
      <c r="M37" s="183"/>
      <c r="N37" s="183"/>
      <c r="O37" s="183"/>
      <c r="P37" s="546"/>
      <c r="Q37" s="519"/>
    </row>
    <row r="38" spans="1:17" ht="12.75">
      <c r="A38" s="526" t="s">
        <v>385</v>
      </c>
      <c r="B38" s="515" t="s">
        <v>386</v>
      </c>
      <c r="C38" s="527"/>
      <c r="D38" s="527"/>
      <c r="E38" s="527"/>
      <c r="F38" s="527"/>
      <c r="G38" s="527"/>
      <c r="H38" s="528"/>
      <c r="I38" s="219"/>
      <c r="J38" s="183"/>
      <c r="K38" s="183"/>
      <c r="L38" s="183"/>
      <c r="M38" s="183"/>
      <c r="N38" s="183"/>
      <c r="O38" s="183"/>
      <c r="P38" s="183"/>
      <c r="Q38" s="519"/>
    </row>
    <row r="39" spans="1:17" ht="12.75">
      <c r="A39" s="520"/>
      <c r="B39" s="515" t="s">
        <v>373</v>
      </c>
      <c r="C39" s="529">
        <v>0.16666666666666666</v>
      </c>
      <c r="D39" s="529">
        <v>0.05357142857142857</v>
      </c>
      <c r="E39" s="529">
        <v>0.08227848101265822</v>
      </c>
      <c r="F39" s="529">
        <v>0.05263157894736842</v>
      </c>
      <c r="G39" s="529">
        <v>0.0851063829787234</v>
      </c>
      <c r="H39" s="530">
        <v>0.10298507462686567</v>
      </c>
      <c r="I39" s="219"/>
      <c r="J39" s="183"/>
      <c r="K39" s="183"/>
      <c r="L39" s="183"/>
      <c r="M39" s="183"/>
      <c r="N39" s="183"/>
      <c r="O39" s="183"/>
      <c r="P39" s="539"/>
      <c r="Q39" s="519"/>
    </row>
    <row r="40" spans="1:17" ht="12.75">
      <c r="A40" s="520"/>
      <c r="B40" s="515" t="s">
        <v>374</v>
      </c>
      <c r="C40" s="529">
        <v>0.32916666666666666</v>
      </c>
      <c r="D40" s="529">
        <v>0.31547619047619047</v>
      </c>
      <c r="E40" s="529">
        <v>0.2911392405063291</v>
      </c>
      <c r="F40" s="529">
        <v>0.38596491228070173</v>
      </c>
      <c r="G40" s="529">
        <v>0.425531914893617</v>
      </c>
      <c r="H40" s="530">
        <v>0.3283582089552239</v>
      </c>
      <c r="I40" s="219"/>
      <c r="J40" s="183"/>
      <c r="K40" s="183"/>
      <c r="L40" s="183"/>
      <c r="M40" s="183"/>
      <c r="N40" s="183"/>
      <c r="O40" s="183"/>
      <c r="P40" s="539"/>
      <c r="Q40" s="519"/>
    </row>
    <row r="41" spans="1:17" ht="12.75">
      <c r="A41" s="520"/>
      <c r="B41" s="515" t="s">
        <v>375</v>
      </c>
      <c r="C41" s="529">
        <v>0.2708333333333333</v>
      </c>
      <c r="D41" s="529">
        <v>0.4166666666666667</v>
      </c>
      <c r="E41" s="529">
        <v>0.4240506329113924</v>
      </c>
      <c r="F41" s="529">
        <v>0.3333333333333333</v>
      </c>
      <c r="G41" s="529">
        <v>0.2978723404255319</v>
      </c>
      <c r="H41" s="530">
        <v>0.35074626865671643</v>
      </c>
      <c r="I41" s="219"/>
      <c r="J41" s="183"/>
      <c r="K41" s="183"/>
      <c r="L41" s="183"/>
      <c r="M41" s="183"/>
      <c r="N41" s="183"/>
      <c r="O41" s="183"/>
      <c r="P41" s="539"/>
      <c r="Q41" s="519"/>
    </row>
    <row r="42" spans="1:17" ht="12.75">
      <c r="A42" s="520"/>
      <c r="B42" s="515" t="s">
        <v>376</v>
      </c>
      <c r="C42" s="529">
        <v>0.15</v>
      </c>
      <c r="D42" s="529">
        <v>0.1488095238095238</v>
      </c>
      <c r="E42" s="529">
        <v>0.13924050632911392</v>
      </c>
      <c r="F42" s="529">
        <v>0.12280701754385964</v>
      </c>
      <c r="G42" s="529">
        <v>0.1276595744680851</v>
      </c>
      <c r="H42" s="530">
        <v>0.14328358208955225</v>
      </c>
      <c r="I42" s="219"/>
      <c r="J42" s="183"/>
      <c r="K42" s="183"/>
      <c r="L42" s="183"/>
      <c r="M42" s="183"/>
      <c r="N42" s="183"/>
      <c r="O42" s="183"/>
      <c r="P42" s="539"/>
      <c r="Q42" s="519"/>
    </row>
    <row r="43" spans="1:17" ht="12.75">
      <c r="A43" s="520"/>
      <c r="B43" s="515" t="s">
        <v>377</v>
      </c>
      <c r="C43" s="529">
        <v>0.08333333333333333</v>
      </c>
      <c r="D43" s="529">
        <v>0.06547619047619048</v>
      </c>
      <c r="E43" s="529">
        <v>0.06329113924050633</v>
      </c>
      <c r="F43" s="529">
        <v>0.10526315789473684</v>
      </c>
      <c r="G43" s="529">
        <v>0.06382978723404255</v>
      </c>
      <c r="H43" s="530">
        <v>0.07462686567164178</v>
      </c>
      <c r="I43" s="219"/>
      <c r="J43" s="183"/>
      <c r="K43" s="183"/>
      <c r="L43" s="183"/>
      <c r="M43" s="183"/>
      <c r="N43" s="183"/>
      <c r="O43" s="183"/>
      <c r="P43" s="539"/>
      <c r="Q43" s="519"/>
    </row>
    <row r="44" spans="1:17" ht="12.75">
      <c r="A44" s="521"/>
      <c r="B44" s="522" t="s">
        <v>126</v>
      </c>
      <c r="C44" s="523">
        <v>240</v>
      </c>
      <c r="D44" s="524">
        <v>168</v>
      </c>
      <c r="E44" s="524">
        <v>158</v>
      </c>
      <c r="F44" s="524">
        <v>57</v>
      </c>
      <c r="G44" s="524">
        <v>47</v>
      </c>
      <c r="H44" s="525">
        <v>672</v>
      </c>
      <c r="I44" s="219"/>
      <c r="J44" s="183"/>
      <c r="K44" s="183"/>
      <c r="L44" s="183"/>
      <c r="M44" s="183"/>
      <c r="N44" s="183"/>
      <c r="O44" s="183"/>
      <c r="P44" s="546"/>
      <c r="Q44" s="519"/>
    </row>
    <row r="45" spans="1:17" ht="12.75">
      <c r="A45" s="526" t="s">
        <v>387</v>
      </c>
      <c r="B45" s="515" t="s">
        <v>388</v>
      </c>
      <c r="C45" s="527"/>
      <c r="D45" s="527"/>
      <c r="E45" s="527"/>
      <c r="F45" s="527"/>
      <c r="G45" s="527"/>
      <c r="H45" s="528"/>
      <c r="I45" s="219"/>
      <c r="J45" s="183"/>
      <c r="K45" s="183"/>
      <c r="L45" s="183"/>
      <c r="M45" s="183"/>
      <c r="N45" s="183"/>
      <c r="O45" s="183"/>
      <c r="P45" s="183"/>
      <c r="Q45" s="519"/>
    </row>
    <row r="46" spans="1:17" ht="12.75">
      <c r="A46" s="520"/>
      <c r="B46" s="515" t="s">
        <v>373</v>
      </c>
      <c r="C46" s="529">
        <v>0.16182572614107885</v>
      </c>
      <c r="D46" s="529">
        <v>0.07142857142857142</v>
      </c>
      <c r="E46" s="529">
        <v>0.08917197452229299</v>
      </c>
      <c r="F46" s="529">
        <v>0.2807017543859649</v>
      </c>
      <c r="G46" s="529">
        <v>0.15217391304347827</v>
      </c>
      <c r="H46" s="530">
        <v>0.13153961136023917</v>
      </c>
      <c r="I46" s="219"/>
      <c r="J46" s="183"/>
      <c r="K46" s="183"/>
      <c r="L46" s="183"/>
      <c r="M46" s="183"/>
      <c r="N46" s="183"/>
      <c r="O46" s="183"/>
      <c r="P46" s="539"/>
      <c r="Q46" s="519"/>
    </row>
    <row r="47" spans="1:17" ht="12.75">
      <c r="A47" s="520"/>
      <c r="B47" s="515" t="s">
        <v>374</v>
      </c>
      <c r="C47" s="529">
        <v>0.4190871369294606</v>
      </c>
      <c r="D47" s="529">
        <v>0.5</v>
      </c>
      <c r="E47" s="529">
        <v>0.4840764331210191</v>
      </c>
      <c r="F47" s="529">
        <v>0.38596491228070173</v>
      </c>
      <c r="G47" s="529">
        <v>0.4782608695652174</v>
      </c>
      <c r="H47" s="530">
        <v>0.45590433482810166</v>
      </c>
      <c r="I47" s="219"/>
      <c r="J47" s="183"/>
      <c r="K47" s="183"/>
      <c r="L47" s="183"/>
      <c r="M47" s="183"/>
      <c r="N47" s="183"/>
      <c r="O47" s="183"/>
      <c r="P47" s="539"/>
      <c r="Q47" s="519"/>
    </row>
    <row r="48" spans="1:17" ht="12.75">
      <c r="A48" s="520"/>
      <c r="B48" s="515" t="s">
        <v>375</v>
      </c>
      <c r="C48" s="529">
        <v>0.2863070539419087</v>
      </c>
      <c r="D48" s="529">
        <v>0.35119047619047616</v>
      </c>
      <c r="E48" s="529">
        <v>0.2929936305732484</v>
      </c>
      <c r="F48" s="529">
        <v>0.2807017543859649</v>
      </c>
      <c r="G48" s="529">
        <v>0.21739130434782608</v>
      </c>
      <c r="H48" s="530">
        <v>0.29895366218236175</v>
      </c>
      <c r="I48" s="219"/>
      <c r="J48" s="183"/>
      <c r="K48" s="183"/>
      <c r="L48" s="183"/>
      <c r="M48" s="183"/>
      <c r="N48" s="183"/>
      <c r="O48" s="183"/>
      <c r="P48" s="539"/>
      <c r="Q48" s="519"/>
    </row>
    <row r="49" spans="1:17" ht="12.75">
      <c r="A49" s="520"/>
      <c r="B49" s="515" t="s">
        <v>376</v>
      </c>
      <c r="C49" s="529">
        <v>0.1037344398340249</v>
      </c>
      <c r="D49" s="529">
        <v>0.07142857142857142</v>
      </c>
      <c r="E49" s="529">
        <v>0.11464968152866242</v>
      </c>
      <c r="F49" s="529">
        <v>0.03508771929824561</v>
      </c>
      <c r="G49" s="529">
        <v>0.10869565217391304</v>
      </c>
      <c r="H49" s="530">
        <v>0.09267563527653214</v>
      </c>
      <c r="I49" s="219"/>
      <c r="J49" s="183"/>
      <c r="K49" s="183"/>
      <c r="L49" s="183"/>
      <c r="M49" s="183"/>
      <c r="N49" s="183"/>
      <c r="O49" s="183"/>
      <c r="P49" s="539"/>
      <c r="Q49" s="519"/>
    </row>
    <row r="50" spans="1:17" ht="12.75">
      <c r="A50" s="520"/>
      <c r="B50" s="515" t="s">
        <v>377</v>
      </c>
      <c r="C50" s="529">
        <v>0.029045643153526972</v>
      </c>
      <c r="D50" s="529">
        <v>0.005952380952380952</v>
      </c>
      <c r="E50" s="529">
        <v>0.01910828025477707</v>
      </c>
      <c r="F50" s="529">
        <v>0.017543859649122806</v>
      </c>
      <c r="G50" s="529">
        <v>0.043478260869565216</v>
      </c>
      <c r="H50" s="530">
        <v>0.02092675635276532</v>
      </c>
      <c r="I50" s="219"/>
      <c r="J50" s="183"/>
      <c r="K50" s="183"/>
      <c r="L50" s="183"/>
      <c r="M50" s="183"/>
      <c r="N50" s="183"/>
      <c r="O50" s="183"/>
      <c r="P50" s="539"/>
      <c r="Q50" s="519"/>
    </row>
    <row r="51" spans="1:17" ht="12.75">
      <c r="A51" s="521"/>
      <c r="B51" s="522" t="s">
        <v>126</v>
      </c>
      <c r="C51" s="523">
        <v>241</v>
      </c>
      <c r="D51" s="524">
        <v>168</v>
      </c>
      <c r="E51" s="524">
        <v>157</v>
      </c>
      <c r="F51" s="524">
        <v>57</v>
      </c>
      <c r="G51" s="524">
        <v>46</v>
      </c>
      <c r="H51" s="525">
        <v>671</v>
      </c>
      <c r="I51" s="219"/>
      <c r="J51" s="183"/>
      <c r="K51" s="183"/>
      <c r="L51" s="183"/>
      <c r="M51" s="183"/>
      <c r="N51" s="183"/>
      <c r="O51" s="183"/>
      <c r="P51" s="546"/>
      <c r="Q51" s="519"/>
    </row>
    <row r="52" spans="1:16" ht="12.75">
      <c r="A52" s="180" t="s">
        <v>85</v>
      </c>
      <c r="B52" s="181"/>
      <c r="C52" s="181"/>
      <c r="D52" s="181"/>
      <c r="E52" s="181"/>
      <c r="F52" s="181"/>
      <c r="G52" s="181"/>
      <c r="H52" s="182"/>
      <c r="I52" s="219"/>
      <c r="J52" s="186"/>
      <c r="K52" s="186"/>
      <c r="L52" s="186"/>
      <c r="M52" s="186"/>
      <c r="N52" s="186"/>
      <c r="O52" s="186"/>
      <c r="P52" s="189"/>
    </row>
    <row r="53" spans="1:16" ht="12.75">
      <c r="A53" s="504" t="s">
        <v>101</v>
      </c>
      <c r="B53" s="505"/>
      <c r="C53" s="186"/>
      <c r="D53" s="186"/>
      <c r="E53" s="186"/>
      <c r="F53" s="186"/>
      <c r="G53" s="186"/>
      <c r="H53" s="187"/>
      <c r="I53" s="219"/>
      <c r="J53" s="188"/>
      <c r="K53" s="188"/>
      <c r="L53" s="188"/>
      <c r="M53" s="188"/>
      <c r="N53" s="186"/>
      <c r="O53" s="186"/>
      <c r="P53" s="189"/>
    </row>
    <row r="54" spans="1:16" ht="12.75">
      <c r="A54" s="185" t="s">
        <v>366</v>
      </c>
      <c r="B54" s="505"/>
      <c r="C54" s="186"/>
      <c r="D54" s="186"/>
      <c r="E54" s="186"/>
      <c r="F54" s="186"/>
      <c r="G54" s="186"/>
      <c r="H54" s="187"/>
      <c r="I54" s="219"/>
      <c r="J54" s="186"/>
      <c r="K54" s="186"/>
      <c r="L54" s="186"/>
      <c r="M54" s="186"/>
      <c r="N54" s="186"/>
      <c r="O54" s="186"/>
      <c r="P54" s="189"/>
    </row>
    <row r="55" spans="1:16" ht="12.75">
      <c r="A55" s="506" t="s">
        <v>367</v>
      </c>
      <c r="B55" s="507"/>
      <c r="C55" s="192"/>
      <c r="D55" s="192"/>
      <c r="E55" s="192"/>
      <c r="F55" s="192"/>
      <c r="G55" s="192"/>
      <c r="H55" s="193"/>
      <c r="I55" s="219"/>
      <c r="J55" s="186"/>
      <c r="K55" s="186"/>
      <c r="L55" s="186"/>
      <c r="M55" s="186"/>
      <c r="N55" s="186"/>
      <c r="O55" s="186"/>
      <c r="P55" s="555"/>
    </row>
    <row r="56" spans="1:16" ht="4.5" customHeight="1">
      <c r="A56" s="508"/>
      <c r="B56" s="182"/>
      <c r="C56" s="195"/>
      <c r="D56" s="181"/>
      <c r="E56" s="181"/>
      <c r="F56" s="181"/>
      <c r="G56" s="181"/>
      <c r="H56" s="182"/>
      <c r="I56" s="219"/>
      <c r="J56" s="186"/>
      <c r="K56" s="186"/>
      <c r="L56" s="186"/>
      <c r="M56" s="186"/>
      <c r="N56" s="186"/>
      <c r="O56" s="186"/>
      <c r="P56" s="261"/>
    </row>
    <row r="57" spans="1:16" ht="14.25" customHeight="1">
      <c r="A57" s="196" t="s">
        <v>164</v>
      </c>
      <c r="B57" s="197"/>
      <c r="C57" s="198" t="s">
        <v>89</v>
      </c>
      <c r="D57" s="108" t="s">
        <v>61</v>
      </c>
      <c r="E57" s="108" t="s">
        <v>62</v>
      </c>
      <c r="F57" s="108" t="s">
        <v>63</v>
      </c>
      <c r="G57" s="108" t="s">
        <v>64</v>
      </c>
      <c r="H57" s="109" t="s">
        <v>16</v>
      </c>
      <c r="I57" s="219"/>
      <c r="J57" s="164"/>
      <c r="K57" s="164"/>
      <c r="L57" s="164"/>
      <c r="M57" s="164"/>
      <c r="N57" s="164"/>
      <c r="O57" s="164"/>
      <c r="P57" s="262"/>
    </row>
    <row r="58" spans="1:17" ht="12.75">
      <c r="A58" s="526" t="s">
        <v>389</v>
      </c>
      <c r="B58" s="515" t="s">
        <v>390</v>
      </c>
      <c r="C58" s="527"/>
      <c r="D58" s="527"/>
      <c r="E58" s="527"/>
      <c r="F58" s="527"/>
      <c r="G58" s="527"/>
      <c r="H58" s="528"/>
      <c r="I58" s="219"/>
      <c r="J58" s="183"/>
      <c r="K58" s="183"/>
      <c r="L58" s="183"/>
      <c r="M58" s="183"/>
      <c r="N58" s="183"/>
      <c r="O58" s="183"/>
      <c r="P58" s="183"/>
      <c r="Q58" s="519"/>
    </row>
    <row r="59" spans="1:17" ht="12.75">
      <c r="A59" s="520"/>
      <c r="B59" s="515" t="s">
        <v>373</v>
      </c>
      <c r="C59" s="529">
        <v>0.25</v>
      </c>
      <c r="D59" s="529">
        <v>0.15476190476190477</v>
      </c>
      <c r="E59" s="529">
        <v>0.1761006289308176</v>
      </c>
      <c r="F59" s="529">
        <v>0.24561403508771928</v>
      </c>
      <c r="G59" s="529">
        <v>0.13043478260869565</v>
      </c>
      <c r="H59" s="530">
        <v>0.2</v>
      </c>
      <c r="I59" s="219"/>
      <c r="J59" s="183"/>
      <c r="K59" s="183"/>
      <c r="L59" s="183"/>
      <c r="M59" s="183"/>
      <c r="N59" s="183"/>
      <c r="O59" s="183"/>
      <c r="P59" s="539"/>
      <c r="Q59" s="519"/>
    </row>
    <row r="60" spans="1:17" ht="12.75">
      <c r="A60" s="520"/>
      <c r="B60" s="515" t="s">
        <v>374</v>
      </c>
      <c r="C60" s="529">
        <v>0.39166666666666666</v>
      </c>
      <c r="D60" s="529">
        <v>0.5297619047619048</v>
      </c>
      <c r="E60" s="529">
        <v>0.4528301886792453</v>
      </c>
      <c r="F60" s="529">
        <v>0.49122807017543857</v>
      </c>
      <c r="G60" s="529">
        <v>0.4782608695652174</v>
      </c>
      <c r="H60" s="530">
        <v>0.4552238805970149</v>
      </c>
      <c r="I60" s="219"/>
      <c r="J60" s="183"/>
      <c r="K60" s="183"/>
      <c r="L60" s="183"/>
      <c r="M60" s="183"/>
      <c r="N60" s="183"/>
      <c r="O60" s="183"/>
      <c r="P60" s="539"/>
      <c r="Q60" s="519"/>
    </row>
    <row r="61" spans="1:17" ht="12.75">
      <c r="A61" s="520"/>
      <c r="B61" s="515" t="s">
        <v>375</v>
      </c>
      <c r="C61" s="529">
        <v>0.225</v>
      </c>
      <c r="D61" s="529">
        <v>0.24404761904761904</v>
      </c>
      <c r="E61" s="529">
        <v>0.2893081761006289</v>
      </c>
      <c r="F61" s="529">
        <v>0.21052631578947367</v>
      </c>
      <c r="G61" s="529">
        <v>0.2608695652173913</v>
      </c>
      <c r="H61" s="530">
        <v>0.2462686567164179</v>
      </c>
      <c r="I61" s="219"/>
      <c r="J61" s="183"/>
      <c r="K61" s="183"/>
      <c r="L61" s="183"/>
      <c r="M61" s="183"/>
      <c r="N61" s="183"/>
      <c r="O61" s="183"/>
      <c r="P61" s="539"/>
      <c r="Q61" s="519"/>
    </row>
    <row r="62" spans="1:17" ht="12.75">
      <c r="A62" s="520"/>
      <c r="B62" s="515" t="s">
        <v>376</v>
      </c>
      <c r="C62" s="529">
        <v>0.1</v>
      </c>
      <c r="D62" s="529">
        <v>0.06547619047619048</v>
      </c>
      <c r="E62" s="529">
        <v>0.05660377358490566</v>
      </c>
      <c r="F62" s="529">
        <v>0.017543859649122806</v>
      </c>
      <c r="G62" s="529">
        <v>0.10869565217391304</v>
      </c>
      <c r="H62" s="530">
        <v>0.07462686567164178</v>
      </c>
      <c r="I62" s="219"/>
      <c r="J62" s="183"/>
      <c r="K62" s="183"/>
      <c r="L62" s="183"/>
      <c r="M62" s="183"/>
      <c r="N62" s="183"/>
      <c r="O62" s="183"/>
      <c r="P62" s="539"/>
      <c r="Q62" s="519"/>
    </row>
    <row r="63" spans="1:17" ht="12.75">
      <c r="A63" s="520"/>
      <c r="B63" s="515" t="s">
        <v>377</v>
      </c>
      <c r="C63" s="529">
        <v>0.03333333333333333</v>
      </c>
      <c r="D63" s="529">
        <v>0.005952380952380952</v>
      </c>
      <c r="E63" s="529">
        <v>0.025157232704402517</v>
      </c>
      <c r="F63" s="529">
        <v>0.03508771929824561</v>
      </c>
      <c r="G63" s="529">
        <v>0.021739130434782608</v>
      </c>
      <c r="H63" s="530">
        <v>0.023880597014925373</v>
      </c>
      <c r="I63" s="219"/>
      <c r="J63" s="183"/>
      <c r="K63" s="183"/>
      <c r="L63" s="183"/>
      <c r="M63" s="183"/>
      <c r="N63" s="183"/>
      <c r="O63" s="183"/>
      <c r="P63" s="539"/>
      <c r="Q63" s="519"/>
    </row>
    <row r="64" spans="1:17" ht="12.75">
      <c r="A64" s="521"/>
      <c r="B64" s="522" t="s">
        <v>126</v>
      </c>
      <c r="C64" s="523">
        <v>240</v>
      </c>
      <c r="D64" s="524">
        <v>168</v>
      </c>
      <c r="E64" s="524">
        <v>159</v>
      </c>
      <c r="F64" s="524">
        <v>57</v>
      </c>
      <c r="G64" s="524">
        <v>46</v>
      </c>
      <c r="H64" s="525">
        <v>672</v>
      </c>
      <c r="I64" s="219"/>
      <c r="J64" s="183"/>
      <c r="K64" s="183"/>
      <c r="L64" s="183"/>
      <c r="M64" s="183"/>
      <c r="N64" s="183"/>
      <c r="O64" s="183"/>
      <c r="P64" s="546"/>
      <c r="Q64" s="519"/>
    </row>
    <row r="65" spans="1:17" ht="12.75">
      <c r="A65" s="526" t="s">
        <v>391</v>
      </c>
      <c r="B65" s="515" t="s">
        <v>392</v>
      </c>
      <c r="C65" s="527"/>
      <c r="D65" s="527"/>
      <c r="E65" s="527"/>
      <c r="F65" s="527"/>
      <c r="G65" s="527"/>
      <c r="H65" s="528"/>
      <c r="I65" s="219"/>
      <c r="J65" s="183"/>
      <c r="K65" s="183"/>
      <c r="L65" s="183"/>
      <c r="M65" s="183"/>
      <c r="N65" s="183"/>
      <c r="O65" s="183"/>
      <c r="P65" s="183"/>
      <c r="Q65" s="519"/>
    </row>
    <row r="66" spans="1:17" ht="12.75">
      <c r="A66" s="520"/>
      <c r="B66" s="515" t="s">
        <v>373</v>
      </c>
      <c r="C66" s="529">
        <v>0.1950207468879668</v>
      </c>
      <c r="D66" s="529">
        <v>0.1377245508982036</v>
      </c>
      <c r="E66" s="529">
        <v>0.16352201257861634</v>
      </c>
      <c r="F66" s="529">
        <v>0.2982456140350877</v>
      </c>
      <c r="G66" s="529">
        <v>0.0851063829787234</v>
      </c>
      <c r="H66" s="530">
        <v>0.17436661698956782</v>
      </c>
      <c r="I66" s="219"/>
      <c r="J66" s="183"/>
      <c r="K66" s="183"/>
      <c r="L66" s="183"/>
      <c r="M66" s="183"/>
      <c r="N66" s="183"/>
      <c r="O66" s="183"/>
      <c r="P66" s="539"/>
      <c r="Q66" s="519"/>
    </row>
    <row r="67" spans="1:17" ht="12.75">
      <c r="A67" s="520"/>
      <c r="B67" s="515" t="s">
        <v>374</v>
      </c>
      <c r="C67" s="529">
        <v>0.33195020746887965</v>
      </c>
      <c r="D67" s="529">
        <v>0.5508982035928144</v>
      </c>
      <c r="E67" s="529">
        <v>0.4276729559748428</v>
      </c>
      <c r="F67" s="529">
        <v>0.543859649122807</v>
      </c>
      <c r="G67" s="529">
        <v>0.5957446808510638</v>
      </c>
      <c r="H67" s="530">
        <v>0.4456035767511177</v>
      </c>
      <c r="I67" s="219"/>
      <c r="J67" s="183"/>
      <c r="K67" s="183"/>
      <c r="L67" s="183"/>
      <c r="M67" s="183"/>
      <c r="N67" s="183"/>
      <c r="O67" s="183"/>
      <c r="P67" s="539"/>
      <c r="Q67" s="519"/>
    </row>
    <row r="68" spans="1:17" ht="12.75">
      <c r="A68" s="520"/>
      <c r="B68" s="515" t="s">
        <v>375</v>
      </c>
      <c r="C68" s="529">
        <v>0.34439834024896265</v>
      </c>
      <c r="D68" s="529">
        <v>0.24550898203592814</v>
      </c>
      <c r="E68" s="529">
        <v>0.29559748427672955</v>
      </c>
      <c r="F68" s="529">
        <v>0.12280701754385964</v>
      </c>
      <c r="G68" s="529">
        <v>0.2127659574468085</v>
      </c>
      <c r="H68" s="530">
        <v>0.28017883755588674</v>
      </c>
      <c r="I68" s="219"/>
      <c r="J68" s="183"/>
      <c r="K68" s="183"/>
      <c r="L68" s="183"/>
      <c r="M68" s="183"/>
      <c r="N68" s="183"/>
      <c r="O68" s="183"/>
      <c r="P68" s="539"/>
      <c r="Q68" s="519"/>
    </row>
    <row r="69" spans="1:17" ht="12.75">
      <c r="A69" s="520"/>
      <c r="B69" s="515" t="s">
        <v>376</v>
      </c>
      <c r="C69" s="529">
        <v>0.08713692946058091</v>
      </c>
      <c r="D69" s="529">
        <v>0.05389221556886228</v>
      </c>
      <c r="E69" s="529">
        <v>0.07547169811320754</v>
      </c>
      <c r="F69" s="529">
        <v>0.017543859649122806</v>
      </c>
      <c r="G69" s="529">
        <v>0.0851063829787234</v>
      </c>
      <c r="H69" s="530">
        <v>0.07004470938897168</v>
      </c>
      <c r="I69" s="219"/>
      <c r="J69" s="183"/>
      <c r="K69" s="183"/>
      <c r="L69" s="183"/>
      <c r="M69" s="183"/>
      <c r="N69" s="183"/>
      <c r="O69" s="183"/>
      <c r="P69" s="539"/>
      <c r="Q69" s="519"/>
    </row>
    <row r="70" spans="1:17" ht="12.75">
      <c r="A70" s="520"/>
      <c r="B70" s="515" t="s">
        <v>377</v>
      </c>
      <c r="C70" s="529">
        <v>0.04149377593360996</v>
      </c>
      <c r="D70" s="529">
        <v>0.011976047904191617</v>
      </c>
      <c r="E70" s="529">
        <v>0.03773584905660377</v>
      </c>
      <c r="F70" s="529">
        <v>0.017543859649122806</v>
      </c>
      <c r="G70" s="529">
        <v>0.02127659574468085</v>
      </c>
      <c r="H70" s="530">
        <v>0.029806259314456036</v>
      </c>
      <c r="I70" s="219"/>
      <c r="J70" s="183"/>
      <c r="K70" s="183"/>
      <c r="L70" s="183"/>
      <c r="M70" s="183"/>
      <c r="N70" s="183"/>
      <c r="O70" s="183"/>
      <c r="P70" s="539"/>
      <c r="Q70" s="519"/>
    </row>
    <row r="71" spans="1:17" ht="12.75">
      <c r="A71" s="521"/>
      <c r="B71" s="522" t="s">
        <v>126</v>
      </c>
      <c r="C71" s="523">
        <v>241</v>
      </c>
      <c r="D71" s="524">
        <v>167</v>
      </c>
      <c r="E71" s="524">
        <v>159</v>
      </c>
      <c r="F71" s="524">
        <v>57</v>
      </c>
      <c r="G71" s="524">
        <v>47</v>
      </c>
      <c r="H71" s="525">
        <v>673</v>
      </c>
      <c r="I71" s="219"/>
      <c r="J71" s="183"/>
      <c r="K71" s="183"/>
      <c r="L71" s="183"/>
      <c r="M71" s="183"/>
      <c r="N71" s="183"/>
      <c r="O71" s="183"/>
      <c r="P71" s="546"/>
      <c r="Q71" s="519"/>
    </row>
    <row r="72" spans="1:17" ht="12.75">
      <c r="A72" s="526" t="s">
        <v>393</v>
      </c>
      <c r="B72" s="515" t="s">
        <v>394</v>
      </c>
      <c r="C72" s="532"/>
      <c r="D72" s="532"/>
      <c r="E72" s="532"/>
      <c r="F72" s="532"/>
      <c r="G72" s="532"/>
      <c r="H72" s="533"/>
      <c r="I72" s="219"/>
      <c r="J72" s="183"/>
      <c r="K72" s="183"/>
      <c r="L72" s="183"/>
      <c r="M72" s="183"/>
      <c r="N72" s="183"/>
      <c r="O72" s="183"/>
      <c r="P72" s="183"/>
      <c r="Q72" s="519"/>
    </row>
    <row r="73" spans="1:17" ht="12.75">
      <c r="A73" s="520"/>
      <c r="B73" s="515" t="s">
        <v>373</v>
      </c>
      <c r="C73" s="529">
        <v>0.1825726141078838</v>
      </c>
      <c r="D73" s="529">
        <v>0.08333333333333333</v>
      </c>
      <c r="E73" s="529">
        <v>0.10759493670886076</v>
      </c>
      <c r="F73" s="529">
        <v>0.07017543859649122</v>
      </c>
      <c r="G73" s="529">
        <v>0.06382978723404255</v>
      </c>
      <c r="H73" s="530">
        <v>0.12220566318926974</v>
      </c>
      <c r="I73" s="219"/>
      <c r="J73" s="183"/>
      <c r="K73" s="183"/>
      <c r="L73" s="183"/>
      <c r="M73" s="183"/>
      <c r="N73" s="183"/>
      <c r="O73" s="183"/>
      <c r="P73" s="539"/>
      <c r="Q73" s="519"/>
    </row>
    <row r="74" spans="1:17" ht="12.75">
      <c r="A74" s="520"/>
      <c r="B74" s="515" t="s">
        <v>374</v>
      </c>
      <c r="C74" s="529">
        <v>0.3070539419087137</v>
      </c>
      <c r="D74" s="529">
        <v>0.40476190476190477</v>
      </c>
      <c r="E74" s="529">
        <v>0.34177215189873417</v>
      </c>
      <c r="F74" s="529">
        <v>0.40350877192982454</v>
      </c>
      <c r="G74" s="529">
        <v>0.3404255319148936</v>
      </c>
      <c r="H74" s="530">
        <v>0.3502235469448584</v>
      </c>
      <c r="I74" s="219"/>
      <c r="J74" s="183"/>
      <c r="K74" s="183"/>
      <c r="L74" s="183"/>
      <c r="M74" s="183"/>
      <c r="N74" s="183"/>
      <c r="O74" s="183"/>
      <c r="P74" s="539"/>
      <c r="Q74" s="519"/>
    </row>
    <row r="75" spans="1:17" ht="12.75">
      <c r="A75" s="520"/>
      <c r="B75" s="515" t="s">
        <v>375</v>
      </c>
      <c r="C75" s="529">
        <v>0.2572614107883817</v>
      </c>
      <c r="D75" s="529">
        <v>0.3273809523809524</v>
      </c>
      <c r="E75" s="529">
        <v>0.4050632911392405</v>
      </c>
      <c r="F75" s="529">
        <v>0.2982456140350877</v>
      </c>
      <c r="G75" s="529">
        <v>0.44680851063829785</v>
      </c>
      <c r="H75" s="530">
        <v>0.3263785394932936</v>
      </c>
      <c r="I75" s="219"/>
      <c r="J75" s="183"/>
      <c r="K75" s="183"/>
      <c r="L75" s="183"/>
      <c r="M75" s="183"/>
      <c r="N75" s="183"/>
      <c r="O75" s="183"/>
      <c r="P75" s="539"/>
      <c r="Q75" s="519"/>
    </row>
    <row r="76" spans="1:17" ht="12.75">
      <c r="A76" s="520"/>
      <c r="B76" s="515" t="s">
        <v>376</v>
      </c>
      <c r="C76" s="529">
        <v>0.1825726141078838</v>
      </c>
      <c r="D76" s="529">
        <v>0.15476190476190477</v>
      </c>
      <c r="E76" s="529">
        <v>0.10759493670886076</v>
      </c>
      <c r="F76" s="529">
        <v>0.14035087719298245</v>
      </c>
      <c r="G76" s="529">
        <v>0.10638297872340426</v>
      </c>
      <c r="H76" s="530">
        <v>0.14903129657228018</v>
      </c>
      <c r="I76" s="219"/>
      <c r="J76" s="183"/>
      <c r="K76" s="183"/>
      <c r="L76" s="183"/>
      <c r="M76" s="183"/>
      <c r="N76" s="183"/>
      <c r="O76" s="183"/>
      <c r="P76" s="539"/>
      <c r="Q76" s="519"/>
    </row>
    <row r="77" spans="1:17" ht="12.75">
      <c r="A77" s="520"/>
      <c r="B77" s="515" t="s">
        <v>377</v>
      </c>
      <c r="C77" s="529">
        <v>0.07053941908713693</v>
      </c>
      <c r="D77" s="529">
        <v>0.02976190476190476</v>
      </c>
      <c r="E77" s="529">
        <v>0.0379746835443038</v>
      </c>
      <c r="F77" s="529">
        <v>0.08771929824561403</v>
      </c>
      <c r="G77" s="529">
        <v>0.0425531914893617</v>
      </c>
      <c r="H77" s="530">
        <v>0.05216095380029806</v>
      </c>
      <c r="I77" s="219"/>
      <c r="J77" s="183"/>
      <c r="K77" s="183"/>
      <c r="L77" s="183"/>
      <c r="M77" s="183"/>
      <c r="N77" s="183"/>
      <c r="O77" s="183"/>
      <c r="P77" s="539"/>
      <c r="Q77" s="519"/>
    </row>
    <row r="78" spans="1:17" ht="12.75">
      <c r="A78" s="521"/>
      <c r="B78" s="522" t="s">
        <v>126</v>
      </c>
      <c r="C78" s="523">
        <v>241</v>
      </c>
      <c r="D78" s="524">
        <v>168</v>
      </c>
      <c r="E78" s="524">
        <v>158</v>
      </c>
      <c r="F78" s="524">
        <v>57</v>
      </c>
      <c r="G78" s="524">
        <v>47</v>
      </c>
      <c r="H78" s="525">
        <v>673</v>
      </c>
      <c r="I78" s="219"/>
      <c r="J78" s="183"/>
      <c r="K78" s="183"/>
      <c r="L78" s="183"/>
      <c r="M78" s="183"/>
      <c r="N78" s="183"/>
      <c r="O78" s="183"/>
      <c r="P78" s="546"/>
      <c r="Q78" s="519"/>
    </row>
    <row r="79" spans="1:17" ht="12.75">
      <c r="A79" s="526" t="s">
        <v>395</v>
      </c>
      <c r="B79" s="515" t="s">
        <v>396</v>
      </c>
      <c r="C79" s="527"/>
      <c r="D79" s="527"/>
      <c r="E79" s="527"/>
      <c r="F79" s="527"/>
      <c r="G79" s="527"/>
      <c r="H79" s="528"/>
      <c r="I79" s="219"/>
      <c r="J79" s="183"/>
      <c r="K79" s="183"/>
      <c r="L79" s="183"/>
      <c r="M79" s="183"/>
      <c r="N79" s="183"/>
      <c r="O79" s="183"/>
      <c r="P79" s="183"/>
      <c r="Q79" s="519"/>
    </row>
    <row r="80" spans="1:17" ht="12.75">
      <c r="A80" s="520"/>
      <c r="B80" s="515" t="s">
        <v>373</v>
      </c>
      <c r="C80" s="529">
        <v>0.27385892116182575</v>
      </c>
      <c r="D80" s="529">
        <v>0.17964071856287425</v>
      </c>
      <c r="E80" s="529">
        <v>0.1761006289308176</v>
      </c>
      <c r="F80" s="529">
        <v>0.10526315789473684</v>
      </c>
      <c r="G80" s="529">
        <v>0.1702127659574468</v>
      </c>
      <c r="H80" s="530">
        <v>0.20566318926974664</v>
      </c>
      <c r="I80" s="219"/>
      <c r="J80" s="183"/>
      <c r="K80" s="183"/>
      <c r="L80" s="183"/>
      <c r="M80" s="183"/>
      <c r="N80" s="183"/>
      <c r="O80" s="183"/>
      <c r="P80" s="539"/>
      <c r="Q80" s="519"/>
    </row>
    <row r="81" spans="1:17" ht="12.75">
      <c r="A81" s="520"/>
      <c r="B81" s="515" t="s">
        <v>374</v>
      </c>
      <c r="C81" s="529">
        <v>0.35269709543568467</v>
      </c>
      <c r="D81" s="529">
        <v>0.47904191616766467</v>
      </c>
      <c r="E81" s="529">
        <v>0.36477987421383645</v>
      </c>
      <c r="F81" s="529">
        <v>0.3333333333333333</v>
      </c>
      <c r="G81" s="529">
        <v>0.3191489361702128</v>
      </c>
      <c r="H81" s="530">
        <v>0.3830104321907601</v>
      </c>
      <c r="I81" s="219"/>
      <c r="J81" s="183"/>
      <c r="K81" s="183"/>
      <c r="L81" s="183"/>
      <c r="M81" s="183"/>
      <c r="N81" s="183"/>
      <c r="O81" s="183"/>
      <c r="P81" s="539"/>
      <c r="Q81" s="519"/>
    </row>
    <row r="82" spans="1:17" ht="12.75">
      <c r="A82" s="520"/>
      <c r="B82" s="515" t="s">
        <v>375</v>
      </c>
      <c r="C82" s="529">
        <v>0.21991701244813278</v>
      </c>
      <c r="D82" s="529">
        <v>0.2754491017964072</v>
      </c>
      <c r="E82" s="529">
        <v>0.2830188679245283</v>
      </c>
      <c r="F82" s="529">
        <v>0.3157894736842105</v>
      </c>
      <c r="G82" s="529">
        <v>0.3404255319148936</v>
      </c>
      <c r="H82" s="530">
        <v>0.26527570789865873</v>
      </c>
      <c r="I82" s="219"/>
      <c r="J82" s="183"/>
      <c r="K82" s="183"/>
      <c r="L82" s="183"/>
      <c r="M82" s="183"/>
      <c r="N82" s="183"/>
      <c r="O82" s="183"/>
      <c r="P82" s="539"/>
      <c r="Q82" s="519"/>
    </row>
    <row r="83" spans="1:17" ht="12.75">
      <c r="A83" s="520"/>
      <c r="B83" s="515" t="s">
        <v>376</v>
      </c>
      <c r="C83" s="529">
        <v>0.0995850622406639</v>
      </c>
      <c r="D83" s="529">
        <v>0.04790419161676647</v>
      </c>
      <c r="E83" s="529">
        <v>0.12578616352201258</v>
      </c>
      <c r="F83" s="529">
        <v>0.19298245614035087</v>
      </c>
      <c r="G83" s="529">
        <v>0.0851063829787234</v>
      </c>
      <c r="H83" s="530">
        <v>0.09985096870342772</v>
      </c>
      <c r="I83" s="219"/>
      <c r="J83" s="183"/>
      <c r="K83" s="183"/>
      <c r="L83" s="183"/>
      <c r="M83" s="183"/>
      <c r="N83" s="183"/>
      <c r="O83" s="183"/>
      <c r="P83" s="539"/>
      <c r="Q83" s="519"/>
    </row>
    <row r="84" spans="1:17" ht="12.75">
      <c r="A84" s="520"/>
      <c r="B84" s="515" t="s">
        <v>377</v>
      </c>
      <c r="C84" s="529">
        <v>0.05394190871369295</v>
      </c>
      <c r="D84" s="529">
        <v>0.017964071856287425</v>
      </c>
      <c r="E84" s="529">
        <v>0.050314465408805034</v>
      </c>
      <c r="F84" s="529">
        <v>0.05263157894736842</v>
      </c>
      <c r="G84" s="529">
        <v>0.0851063829787234</v>
      </c>
      <c r="H84" s="530">
        <v>0.046199701937406856</v>
      </c>
      <c r="I84" s="219"/>
      <c r="J84" s="183"/>
      <c r="K84" s="183"/>
      <c r="L84" s="183"/>
      <c r="M84" s="183"/>
      <c r="N84" s="183"/>
      <c r="O84" s="183"/>
      <c r="P84" s="539"/>
      <c r="Q84" s="519"/>
    </row>
    <row r="85" spans="1:17" ht="12.75">
      <c r="A85" s="521"/>
      <c r="B85" s="522" t="s">
        <v>126</v>
      </c>
      <c r="C85" s="523">
        <v>241</v>
      </c>
      <c r="D85" s="524">
        <v>167</v>
      </c>
      <c r="E85" s="524">
        <v>159</v>
      </c>
      <c r="F85" s="524">
        <v>57</v>
      </c>
      <c r="G85" s="524">
        <v>47</v>
      </c>
      <c r="H85" s="525">
        <v>673</v>
      </c>
      <c r="I85" s="219"/>
      <c r="J85" s="183"/>
      <c r="K85" s="183"/>
      <c r="L85" s="183"/>
      <c r="M85" s="183"/>
      <c r="N85" s="183"/>
      <c r="O85" s="183"/>
      <c r="P85" s="546"/>
      <c r="Q85" s="519"/>
    </row>
    <row r="86" spans="1:17" ht="12.75">
      <c r="A86" s="526" t="s">
        <v>397</v>
      </c>
      <c r="B86" s="515" t="s">
        <v>398</v>
      </c>
      <c r="C86" s="527"/>
      <c r="D86" s="527"/>
      <c r="E86" s="527"/>
      <c r="F86" s="527"/>
      <c r="G86" s="527"/>
      <c r="H86" s="528"/>
      <c r="I86" s="219"/>
      <c r="J86" s="183"/>
      <c r="K86" s="183"/>
      <c r="L86" s="183"/>
      <c r="M86" s="183"/>
      <c r="N86" s="183"/>
      <c r="O86" s="183"/>
      <c r="P86" s="183"/>
      <c r="Q86" s="519"/>
    </row>
    <row r="87" spans="1:17" ht="12.75">
      <c r="A87" s="520"/>
      <c r="B87" s="515" t="s">
        <v>373</v>
      </c>
      <c r="C87" s="529">
        <v>0.27385892116182575</v>
      </c>
      <c r="D87" s="529">
        <v>0.23809523809523808</v>
      </c>
      <c r="E87" s="529">
        <v>0.20754716981132076</v>
      </c>
      <c r="F87" s="529">
        <v>0.07017543859649122</v>
      </c>
      <c r="G87" s="529">
        <v>0.1276595744680851</v>
      </c>
      <c r="H87" s="530">
        <v>0.22172619047619047</v>
      </c>
      <c r="I87" s="219"/>
      <c r="J87" s="183"/>
      <c r="K87" s="183"/>
      <c r="L87" s="183"/>
      <c r="M87" s="183"/>
      <c r="N87" s="183"/>
      <c r="O87" s="183"/>
      <c r="P87" s="539"/>
      <c r="Q87" s="519"/>
    </row>
    <row r="88" spans="1:17" ht="12.75">
      <c r="A88" s="520"/>
      <c r="B88" s="515" t="s">
        <v>374</v>
      </c>
      <c r="C88" s="529">
        <v>0.3278008298755187</v>
      </c>
      <c r="D88" s="529">
        <v>0.4642857142857143</v>
      </c>
      <c r="E88" s="529">
        <v>0.44654088050314467</v>
      </c>
      <c r="F88" s="529">
        <v>0.42105263157894735</v>
      </c>
      <c r="G88" s="529">
        <v>0.425531914893617</v>
      </c>
      <c r="H88" s="530">
        <v>0.40476190476190477</v>
      </c>
      <c r="I88" s="219"/>
      <c r="J88" s="183"/>
      <c r="K88" s="183"/>
      <c r="L88" s="183"/>
      <c r="M88" s="183"/>
      <c r="N88" s="183"/>
      <c r="O88" s="183"/>
      <c r="P88" s="539"/>
      <c r="Q88" s="519"/>
    </row>
    <row r="89" spans="1:17" ht="12.75">
      <c r="A89" s="520"/>
      <c r="B89" s="515" t="s">
        <v>375</v>
      </c>
      <c r="C89" s="529">
        <v>0.25311203319502074</v>
      </c>
      <c r="D89" s="529">
        <v>0.2261904761904762</v>
      </c>
      <c r="E89" s="529">
        <v>0.22012578616352202</v>
      </c>
      <c r="F89" s="529">
        <v>0.3157894736842105</v>
      </c>
      <c r="G89" s="529">
        <v>0.3191489361702128</v>
      </c>
      <c r="H89" s="530">
        <v>0.24851190476190477</v>
      </c>
      <c r="I89" s="219"/>
      <c r="J89" s="183"/>
      <c r="K89" s="183"/>
      <c r="L89" s="183"/>
      <c r="M89" s="183"/>
      <c r="N89" s="183"/>
      <c r="O89" s="183"/>
      <c r="P89" s="539"/>
      <c r="Q89" s="519"/>
    </row>
    <row r="90" spans="1:17" ht="12.75">
      <c r="A90" s="520"/>
      <c r="B90" s="515" t="s">
        <v>376</v>
      </c>
      <c r="C90" s="529">
        <v>0.11203319502074689</v>
      </c>
      <c r="D90" s="529">
        <v>0.07142857142857142</v>
      </c>
      <c r="E90" s="529">
        <v>0.09433962264150944</v>
      </c>
      <c r="F90" s="529">
        <v>0.14035087719298245</v>
      </c>
      <c r="G90" s="529">
        <v>0.0851063829787234</v>
      </c>
      <c r="H90" s="530">
        <v>0.09821428571428571</v>
      </c>
      <c r="I90" s="219"/>
      <c r="J90" s="183"/>
      <c r="K90" s="183"/>
      <c r="L90" s="183"/>
      <c r="M90" s="183"/>
      <c r="N90" s="183"/>
      <c r="O90" s="183"/>
      <c r="P90" s="539"/>
      <c r="Q90" s="519"/>
    </row>
    <row r="91" spans="1:17" ht="12.75">
      <c r="A91" s="520"/>
      <c r="B91" s="515" t="s">
        <v>377</v>
      </c>
      <c r="C91" s="529">
        <v>0.03319502074688797</v>
      </c>
      <c r="D91" s="529">
        <v>0</v>
      </c>
      <c r="E91" s="529">
        <v>0.031446540880503145</v>
      </c>
      <c r="F91" s="529">
        <v>0.05263157894736842</v>
      </c>
      <c r="G91" s="529">
        <v>0.0425531914893617</v>
      </c>
      <c r="H91" s="530">
        <v>0.026785714285714284</v>
      </c>
      <c r="I91" s="219"/>
      <c r="J91" s="183"/>
      <c r="K91" s="183"/>
      <c r="L91" s="183"/>
      <c r="M91" s="183"/>
      <c r="N91" s="183"/>
      <c r="O91" s="183"/>
      <c r="P91" s="539"/>
      <c r="Q91" s="519"/>
    </row>
    <row r="92" spans="1:17" ht="12.75">
      <c r="A92" s="521"/>
      <c r="B92" s="522" t="s">
        <v>126</v>
      </c>
      <c r="C92" s="523">
        <v>241</v>
      </c>
      <c r="D92" s="524">
        <v>168</v>
      </c>
      <c r="E92" s="524">
        <v>159</v>
      </c>
      <c r="F92" s="524">
        <v>57</v>
      </c>
      <c r="G92" s="524">
        <v>47</v>
      </c>
      <c r="H92" s="525">
        <v>674</v>
      </c>
      <c r="I92" s="219"/>
      <c r="J92" s="183"/>
      <c r="K92" s="183"/>
      <c r="L92" s="183"/>
      <c r="M92" s="183"/>
      <c r="N92" s="183"/>
      <c r="O92" s="183"/>
      <c r="P92" s="546"/>
      <c r="Q92" s="519"/>
    </row>
    <row r="93" spans="1:17" ht="12.75">
      <c r="A93" s="526" t="s">
        <v>399</v>
      </c>
      <c r="B93" s="515" t="s">
        <v>400</v>
      </c>
      <c r="C93" s="527"/>
      <c r="D93" s="527"/>
      <c r="E93" s="527"/>
      <c r="F93" s="527"/>
      <c r="G93" s="527"/>
      <c r="H93" s="528"/>
      <c r="I93" s="219"/>
      <c r="J93" s="183"/>
      <c r="K93" s="183"/>
      <c r="L93" s="183"/>
      <c r="M93" s="183"/>
      <c r="N93" s="183"/>
      <c r="O93" s="183"/>
      <c r="P93" s="183"/>
      <c r="Q93" s="519"/>
    </row>
    <row r="94" spans="1:17" ht="12.75">
      <c r="A94" s="520"/>
      <c r="B94" s="515" t="s">
        <v>373</v>
      </c>
      <c r="C94" s="529">
        <v>0.14522821576763487</v>
      </c>
      <c r="D94" s="529">
        <v>0.08333333333333333</v>
      </c>
      <c r="E94" s="529">
        <v>0.1320754716981132</v>
      </c>
      <c r="F94" s="529">
        <v>0.3333333333333333</v>
      </c>
      <c r="G94" s="529">
        <v>0.14893617021276595</v>
      </c>
      <c r="H94" s="530">
        <v>0.14285714285714285</v>
      </c>
      <c r="I94" s="219"/>
      <c r="J94" s="183"/>
      <c r="K94" s="183"/>
      <c r="L94" s="183"/>
      <c r="M94" s="183"/>
      <c r="N94" s="183"/>
      <c r="O94" s="183"/>
      <c r="P94" s="539"/>
      <c r="Q94" s="519"/>
    </row>
    <row r="95" spans="1:17" ht="12.75">
      <c r="A95" s="520"/>
      <c r="B95" s="515" t="s">
        <v>374</v>
      </c>
      <c r="C95" s="529">
        <v>0.3029045643153527</v>
      </c>
      <c r="D95" s="529">
        <v>0.3630952380952381</v>
      </c>
      <c r="E95" s="529">
        <v>0.3584905660377358</v>
      </c>
      <c r="F95" s="529">
        <v>0.5614035087719298</v>
      </c>
      <c r="G95" s="529">
        <v>0.3191489361702128</v>
      </c>
      <c r="H95" s="530">
        <v>0.3541666666666667</v>
      </c>
      <c r="I95" s="219"/>
      <c r="J95" s="183"/>
      <c r="K95" s="183"/>
      <c r="L95" s="183"/>
      <c r="M95" s="183"/>
      <c r="N95" s="183"/>
      <c r="O95" s="183"/>
      <c r="P95" s="539"/>
      <c r="Q95" s="519"/>
    </row>
    <row r="96" spans="1:17" ht="12.75">
      <c r="A96" s="520"/>
      <c r="B96" s="515" t="s">
        <v>375</v>
      </c>
      <c r="C96" s="529">
        <v>0.2946058091286307</v>
      </c>
      <c r="D96" s="529">
        <v>0.3333333333333333</v>
      </c>
      <c r="E96" s="529">
        <v>0.34591194968553457</v>
      </c>
      <c r="F96" s="529">
        <v>0.07017543859649122</v>
      </c>
      <c r="G96" s="529">
        <v>0.46808510638297873</v>
      </c>
      <c r="H96" s="530">
        <v>0.30952380952380953</v>
      </c>
      <c r="I96" s="219"/>
      <c r="J96" s="183"/>
      <c r="K96" s="183"/>
      <c r="L96" s="183"/>
      <c r="M96" s="183"/>
      <c r="N96" s="183"/>
      <c r="O96" s="183"/>
      <c r="P96" s="539"/>
      <c r="Q96" s="519"/>
    </row>
    <row r="97" spans="1:17" ht="12.75">
      <c r="A97" s="520"/>
      <c r="B97" s="515" t="s">
        <v>376</v>
      </c>
      <c r="C97" s="529">
        <v>0.1825726141078838</v>
      </c>
      <c r="D97" s="529">
        <v>0.19642857142857142</v>
      </c>
      <c r="E97" s="529">
        <v>0.11949685534591195</v>
      </c>
      <c r="F97" s="529">
        <v>0.017543859649122806</v>
      </c>
      <c r="G97" s="529">
        <v>0.0425531914893617</v>
      </c>
      <c r="H97" s="530">
        <v>0.14732142857142858</v>
      </c>
      <c r="I97" s="219"/>
      <c r="J97" s="183"/>
      <c r="K97" s="183"/>
      <c r="L97" s="183"/>
      <c r="M97" s="183"/>
      <c r="N97" s="183"/>
      <c r="O97" s="183"/>
      <c r="P97" s="539"/>
      <c r="Q97" s="519"/>
    </row>
    <row r="98" spans="1:17" ht="12.75">
      <c r="A98" s="520"/>
      <c r="B98" s="515" t="s">
        <v>377</v>
      </c>
      <c r="C98" s="529">
        <v>0.07468879668049792</v>
      </c>
      <c r="D98" s="529">
        <v>0.023809523809523808</v>
      </c>
      <c r="E98" s="529">
        <v>0.0440251572327044</v>
      </c>
      <c r="F98" s="529">
        <v>0.017543859649122806</v>
      </c>
      <c r="G98" s="529">
        <v>0.02127659574468085</v>
      </c>
      <c r="H98" s="530">
        <v>0.046130952380952384</v>
      </c>
      <c r="I98" s="219"/>
      <c r="J98" s="183"/>
      <c r="K98" s="183"/>
      <c r="L98" s="183"/>
      <c r="M98" s="183"/>
      <c r="N98" s="183"/>
      <c r="O98" s="183"/>
      <c r="P98" s="539"/>
      <c r="Q98" s="519"/>
    </row>
    <row r="99" spans="1:17" ht="12.75">
      <c r="A99" s="199"/>
      <c r="B99" s="534" t="s">
        <v>126</v>
      </c>
      <c r="C99" s="222">
        <v>241</v>
      </c>
      <c r="D99" s="222">
        <v>168</v>
      </c>
      <c r="E99" s="222">
        <v>159</v>
      </c>
      <c r="F99" s="222">
        <v>57</v>
      </c>
      <c r="G99" s="222">
        <v>47</v>
      </c>
      <c r="H99" s="220">
        <v>674</v>
      </c>
      <c r="I99" s="219"/>
      <c r="J99" s="183"/>
      <c r="K99" s="183"/>
      <c r="L99" s="183"/>
      <c r="M99" s="183"/>
      <c r="N99" s="183"/>
      <c r="O99" s="183"/>
      <c r="P99" s="546"/>
      <c r="Q99" s="519"/>
    </row>
    <row r="100" spans="1:16" ht="12.75">
      <c r="A100" s="180" t="s">
        <v>85</v>
      </c>
      <c r="B100" s="181"/>
      <c r="C100" s="181"/>
      <c r="D100" s="181"/>
      <c r="E100" s="181"/>
      <c r="F100" s="181"/>
      <c r="G100" s="181"/>
      <c r="H100" s="182"/>
      <c r="I100" s="219"/>
      <c r="J100" s="186"/>
      <c r="K100" s="186"/>
      <c r="L100" s="186"/>
      <c r="M100" s="186"/>
      <c r="N100" s="186"/>
      <c r="O100" s="186"/>
      <c r="P100" s="189"/>
    </row>
    <row r="101" spans="1:16" ht="12.75">
      <c r="A101" s="504" t="s">
        <v>101</v>
      </c>
      <c r="B101" s="505"/>
      <c r="C101" s="186"/>
      <c r="D101" s="186"/>
      <c r="E101" s="186"/>
      <c r="F101" s="186"/>
      <c r="G101" s="186"/>
      <c r="H101" s="187"/>
      <c r="I101" s="219"/>
      <c r="J101" s="188"/>
      <c r="K101" s="188"/>
      <c r="L101" s="188"/>
      <c r="M101" s="188"/>
      <c r="N101" s="186"/>
      <c r="O101" s="186"/>
      <c r="P101" s="189"/>
    </row>
    <row r="102" spans="1:16" ht="12.75">
      <c r="A102" s="185" t="s">
        <v>366</v>
      </c>
      <c r="B102" s="505"/>
      <c r="C102" s="186"/>
      <c r="D102" s="186"/>
      <c r="E102" s="186"/>
      <c r="F102" s="186"/>
      <c r="G102" s="186"/>
      <c r="H102" s="187"/>
      <c r="I102" s="219"/>
      <c r="J102" s="186"/>
      <c r="K102" s="186"/>
      <c r="L102" s="186"/>
      <c r="M102" s="186"/>
      <c r="N102" s="186"/>
      <c r="O102" s="186"/>
      <c r="P102" s="189"/>
    </row>
    <row r="103" spans="1:16" ht="12.75">
      <c r="A103" s="506" t="s">
        <v>367</v>
      </c>
      <c r="B103" s="507"/>
      <c r="C103" s="192"/>
      <c r="D103" s="192"/>
      <c r="E103" s="192"/>
      <c r="F103" s="192"/>
      <c r="G103" s="192"/>
      <c r="H103" s="193"/>
      <c r="I103" s="219"/>
      <c r="J103" s="186"/>
      <c r="K103" s="186"/>
      <c r="L103" s="186"/>
      <c r="M103" s="186"/>
      <c r="N103" s="186"/>
      <c r="O103" s="186"/>
      <c r="P103" s="555"/>
    </row>
    <row r="104" spans="1:16" ht="4.5" customHeight="1">
      <c r="A104" s="508"/>
      <c r="B104" s="182"/>
      <c r="C104" s="195"/>
      <c r="D104" s="181"/>
      <c r="E104" s="181"/>
      <c r="F104" s="181"/>
      <c r="G104" s="181"/>
      <c r="H104" s="182"/>
      <c r="I104" s="219"/>
      <c r="J104" s="186"/>
      <c r="K104" s="186"/>
      <c r="L104" s="186"/>
      <c r="M104" s="186"/>
      <c r="N104" s="186"/>
      <c r="O104" s="186"/>
      <c r="P104" s="261"/>
    </row>
    <row r="105" spans="1:16" ht="14.25" customHeight="1">
      <c r="A105" s="196" t="s">
        <v>164</v>
      </c>
      <c r="B105" s="197"/>
      <c r="C105" s="198" t="s">
        <v>89</v>
      </c>
      <c r="D105" s="108" t="s">
        <v>61</v>
      </c>
      <c r="E105" s="108" t="s">
        <v>62</v>
      </c>
      <c r="F105" s="108" t="s">
        <v>63</v>
      </c>
      <c r="G105" s="108" t="s">
        <v>64</v>
      </c>
      <c r="H105" s="109" t="s">
        <v>16</v>
      </c>
      <c r="I105" s="219"/>
      <c r="J105" s="164"/>
      <c r="K105" s="164"/>
      <c r="L105" s="164"/>
      <c r="M105" s="164"/>
      <c r="N105" s="164"/>
      <c r="O105" s="164"/>
      <c r="P105" s="262"/>
    </row>
    <row r="106" spans="1:17" ht="12.75">
      <c r="A106" s="535" t="s">
        <v>401</v>
      </c>
      <c r="B106" s="536" t="s">
        <v>402</v>
      </c>
      <c r="C106" s="532"/>
      <c r="D106" s="532"/>
      <c r="E106" s="532"/>
      <c r="F106" s="532"/>
      <c r="G106" s="532"/>
      <c r="H106" s="533"/>
      <c r="I106" s="219"/>
      <c r="J106" s="183"/>
      <c r="K106" s="183"/>
      <c r="L106" s="183"/>
      <c r="M106" s="183"/>
      <c r="N106" s="183"/>
      <c r="O106" s="183"/>
      <c r="P106" s="183"/>
      <c r="Q106" s="519"/>
    </row>
    <row r="107" spans="1:17" ht="12.75">
      <c r="A107" s="520"/>
      <c r="B107" s="515" t="s">
        <v>403</v>
      </c>
      <c r="C107" s="529">
        <v>0.21991701244813278</v>
      </c>
      <c r="D107" s="529">
        <v>0.10714285714285714</v>
      </c>
      <c r="E107" s="529">
        <v>0.17721518987341772</v>
      </c>
      <c r="F107" s="529">
        <v>0.06896551724137931</v>
      </c>
      <c r="G107" s="529">
        <v>0.06382978723404255</v>
      </c>
      <c r="H107" s="530">
        <v>0.15773809523809523</v>
      </c>
      <c r="I107" s="219"/>
      <c r="J107" s="183"/>
      <c r="K107" s="183"/>
      <c r="L107" s="183"/>
      <c r="M107" s="183"/>
      <c r="N107" s="183"/>
      <c r="O107" s="183"/>
      <c r="P107" s="539"/>
      <c r="Q107" s="519"/>
    </row>
    <row r="108" spans="1:17" ht="12.75">
      <c r="A108" s="520"/>
      <c r="B108" s="515" t="s">
        <v>404</v>
      </c>
      <c r="C108" s="529">
        <v>0.48132780082987553</v>
      </c>
      <c r="D108" s="529">
        <v>0.5416666666666666</v>
      </c>
      <c r="E108" s="529">
        <v>0.4620253164556962</v>
      </c>
      <c r="F108" s="529">
        <v>0.603448275862069</v>
      </c>
      <c r="G108" s="529">
        <v>0.3617021276595745</v>
      </c>
      <c r="H108" s="530">
        <v>0.49404761904761907</v>
      </c>
      <c r="I108" s="219"/>
      <c r="J108" s="183"/>
      <c r="K108" s="183"/>
      <c r="L108" s="183"/>
      <c r="M108" s="183"/>
      <c r="N108" s="183"/>
      <c r="O108" s="183"/>
      <c r="P108" s="539"/>
      <c r="Q108" s="519"/>
    </row>
    <row r="109" spans="1:17" ht="12.75">
      <c r="A109" s="520"/>
      <c r="B109" s="515" t="s">
        <v>405</v>
      </c>
      <c r="C109" s="529">
        <v>0.2074688796680498</v>
      </c>
      <c r="D109" s="529">
        <v>0.23809523809523808</v>
      </c>
      <c r="E109" s="529">
        <v>0.27848101265822783</v>
      </c>
      <c r="F109" s="529">
        <v>0.2413793103448276</v>
      </c>
      <c r="G109" s="529">
        <v>0.425531914893617</v>
      </c>
      <c r="H109" s="530">
        <v>0.25</v>
      </c>
      <c r="I109" s="219"/>
      <c r="J109" s="183"/>
      <c r="K109" s="183"/>
      <c r="L109" s="183"/>
      <c r="M109" s="183"/>
      <c r="N109" s="183"/>
      <c r="O109" s="183"/>
      <c r="P109" s="539"/>
      <c r="Q109" s="519"/>
    </row>
    <row r="110" spans="1:17" ht="12.75">
      <c r="A110" s="520"/>
      <c r="B110" s="515" t="s">
        <v>406</v>
      </c>
      <c r="C110" s="529">
        <v>0.06639004149377593</v>
      </c>
      <c r="D110" s="529">
        <v>0.10119047619047619</v>
      </c>
      <c r="E110" s="529">
        <v>0.06962025316455696</v>
      </c>
      <c r="F110" s="529">
        <v>0.08620689655172414</v>
      </c>
      <c r="G110" s="529">
        <v>0.10638297872340426</v>
      </c>
      <c r="H110" s="530">
        <v>0.08035714285714286</v>
      </c>
      <c r="I110" s="219"/>
      <c r="J110" s="183"/>
      <c r="K110" s="183"/>
      <c r="L110" s="183"/>
      <c r="M110" s="183"/>
      <c r="N110" s="183"/>
      <c r="O110" s="183"/>
      <c r="P110" s="539"/>
      <c r="Q110" s="519"/>
    </row>
    <row r="111" spans="1:17" ht="12.75">
      <c r="A111" s="520"/>
      <c r="B111" s="515" t="s">
        <v>407</v>
      </c>
      <c r="C111" s="529">
        <v>0.024896265560165973</v>
      </c>
      <c r="D111" s="529">
        <v>0.011904761904761904</v>
      </c>
      <c r="E111" s="529">
        <v>0.012658227848101266</v>
      </c>
      <c r="F111" s="529">
        <v>0</v>
      </c>
      <c r="G111" s="529">
        <v>0.0425531914893617</v>
      </c>
      <c r="H111" s="530">
        <v>0.017857142857142856</v>
      </c>
      <c r="I111" s="219"/>
      <c r="J111" s="183"/>
      <c r="K111" s="183"/>
      <c r="L111" s="183"/>
      <c r="M111" s="183"/>
      <c r="N111" s="183"/>
      <c r="O111" s="183"/>
      <c r="P111" s="539"/>
      <c r="Q111" s="519"/>
    </row>
    <row r="112" spans="1:17" ht="12.75">
      <c r="A112" s="537"/>
      <c r="B112" s="534" t="s">
        <v>126</v>
      </c>
      <c r="C112" s="222">
        <v>241</v>
      </c>
      <c r="D112" s="222">
        <v>168</v>
      </c>
      <c r="E112" s="222">
        <v>158</v>
      </c>
      <c r="F112" s="222">
        <v>58</v>
      </c>
      <c r="G112" s="222">
        <v>47</v>
      </c>
      <c r="H112" s="220">
        <v>674</v>
      </c>
      <c r="I112" s="219"/>
      <c r="J112" s="183"/>
      <c r="K112" s="183"/>
      <c r="L112" s="183"/>
      <c r="M112" s="183"/>
      <c r="N112" s="183"/>
      <c r="O112" s="183"/>
      <c r="P112" s="546"/>
      <c r="Q112" s="519"/>
    </row>
    <row r="113" spans="1:17" ht="12.75">
      <c r="A113" s="538" t="s">
        <v>408</v>
      </c>
      <c r="B113" s="512" t="s">
        <v>409</v>
      </c>
      <c r="C113" s="532"/>
      <c r="D113" s="532"/>
      <c r="E113" s="532"/>
      <c r="F113" s="532"/>
      <c r="G113" s="532"/>
      <c r="H113" s="533"/>
      <c r="I113" s="219"/>
      <c r="J113" s="183"/>
      <c r="K113" s="183"/>
      <c r="L113" s="183"/>
      <c r="M113" s="183"/>
      <c r="N113" s="183"/>
      <c r="O113" s="183"/>
      <c r="P113" s="183"/>
      <c r="Q113" s="519"/>
    </row>
    <row r="114" spans="1:17" ht="12.75">
      <c r="A114" s="514" t="s">
        <v>371</v>
      </c>
      <c r="B114" s="515" t="s">
        <v>410</v>
      </c>
      <c r="C114" s="527"/>
      <c r="D114" s="527"/>
      <c r="E114" s="527"/>
      <c r="F114" s="527"/>
      <c r="G114" s="527"/>
      <c r="H114" s="528"/>
      <c r="I114" s="219"/>
      <c r="J114" s="183"/>
      <c r="K114" s="183"/>
      <c r="L114" s="183"/>
      <c r="M114" s="183"/>
      <c r="N114" s="183"/>
      <c r="O114" s="183"/>
      <c r="P114" s="183"/>
      <c r="Q114" s="519"/>
    </row>
    <row r="115" spans="1:17" ht="12.75">
      <c r="A115" s="520"/>
      <c r="B115" s="515" t="s">
        <v>411</v>
      </c>
      <c r="C115" s="529">
        <v>0.5916666666666667</v>
      </c>
      <c r="D115" s="529">
        <v>0.5595238095238095</v>
      </c>
      <c r="E115" s="529">
        <v>0.6226415094339622</v>
      </c>
      <c r="F115" s="529">
        <v>0.46551724137931033</v>
      </c>
      <c r="G115" s="529">
        <v>0.574468085106383</v>
      </c>
      <c r="H115" s="530">
        <v>0.5788690476190477</v>
      </c>
      <c r="I115" s="219"/>
      <c r="J115" s="183"/>
      <c r="K115" s="183"/>
      <c r="L115" s="183"/>
      <c r="M115" s="183"/>
      <c r="N115" s="183"/>
      <c r="O115" s="183"/>
      <c r="P115" s="539"/>
      <c r="Q115" s="519"/>
    </row>
    <row r="116" spans="1:17" ht="12.75">
      <c r="A116" s="520"/>
      <c r="B116" s="515" t="s">
        <v>412</v>
      </c>
      <c r="C116" s="529">
        <v>0.25</v>
      </c>
      <c r="D116" s="529">
        <v>0.2916666666666667</v>
      </c>
      <c r="E116" s="529">
        <v>0.23270440251572327</v>
      </c>
      <c r="F116" s="529">
        <v>0.27586206896551724</v>
      </c>
      <c r="G116" s="529">
        <v>0.3191489361702128</v>
      </c>
      <c r="H116" s="530">
        <v>0.26339285714285715</v>
      </c>
      <c r="I116" s="219"/>
      <c r="J116" s="183"/>
      <c r="K116" s="183"/>
      <c r="L116" s="183"/>
      <c r="M116" s="183"/>
      <c r="N116" s="183"/>
      <c r="O116" s="183"/>
      <c r="P116" s="539"/>
      <c r="Q116" s="519"/>
    </row>
    <row r="117" spans="1:17" ht="12.75">
      <c r="A117" s="520"/>
      <c r="B117" s="515" t="s">
        <v>413</v>
      </c>
      <c r="C117" s="529">
        <v>0.0875</v>
      </c>
      <c r="D117" s="529">
        <v>0.08928571428571429</v>
      </c>
      <c r="E117" s="529">
        <v>0.11949685534591195</v>
      </c>
      <c r="F117" s="529">
        <v>0.1724137931034483</v>
      </c>
      <c r="G117" s="529">
        <v>0.10638297872340426</v>
      </c>
      <c r="H117" s="530">
        <v>0.10416666666666667</v>
      </c>
      <c r="I117" s="219"/>
      <c r="J117" s="183"/>
      <c r="K117" s="183"/>
      <c r="L117" s="183"/>
      <c r="M117" s="183"/>
      <c r="N117" s="183"/>
      <c r="O117" s="183"/>
      <c r="P117" s="539"/>
      <c r="Q117" s="519"/>
    </row>
    <row r="118" spans="1:17" ht="12.75">
      <c r="A118" s="520"/>
      <c r="B118" s="515" t="s">
        <v>414</v>
      </c>
      <c r="C118" s="529">
        <v>0.07083333333333333</v>
      </c>
      <c r="D118" s="529">
        <v>0.05952380952380952</v>
      </c>
      <c r="E118" s="529">
        <v>0.025157232704402517</v>
      </c>
      <c r="F118" s="529">
        <v>0.08620689655172414</v>
      </c>
      <c r="G118" s="529">
        <v>0</v>
      </c>
      <c r="H118" s="530">
        <v>0.05357142857142857</v>
      </c>
      <c r="I118" s="219"/>
      <c r="J118" s="183"/>
      <c r="K118" s="183"/>
      <c r="L118" s="183"/>
      <c r="M118" s="183"/>
      <c r="N118" s="183"/>
      <c r="O118" s="183"/>
      <c r="P118" s="539"/>
      <c r="Q118" s="519"/>
    </row>
    <row r="119" spans="1:17" ht="12.75">
      <c r="A119" s="521"/>
      <c r="B119" s="522" t="s">
        <v>126</v>
      </c>
      <c r="C119" s="523">
        <v>240</v>
      </c>
      <c r="D119" s="524">
        <v>168</v>
      </c>
      <c r="E119" s="524">
        <v>159</v>
      </c>
      <c r="F119" s="524">
        <v>58</v>
      </c>
      <c r="G119" s="524">
        <v>47</v>
      </c>
      <c r="H119" s="525">
        <v>674</v>
      </c>
      <c r="I119" s="219"/>
      <c r="J119" s="183"/>
      <c r="K119" s="183"/>
      <c r="L119" s="183"/>
      <c r="M119" s="183"/>
      <c r="N119" s="183"/>
      <c r="O119" s="183"/>
      <c r="P119" s="546"/>
      <c r="Q119" s="519"/>
    </row>
    <row r="120" spans="1:17" ht="12.75">
      <c r="A120" s="526" t="s">
        <v>378</v>
      </c>
      <c r="B120" s="515" t="s">
        <v>415</v>
      </c>
      <c r="C120" s="527"/>
      <c r="D120" s="527"/>
      <c r="E120" s="527"/>
      <c r="F120" s="527"/>
      <c r="G120" s="527"/>
      <c r="H120" s="528"/>
      <c r="I120" s="219"/>
      <c r="J120" s="183"/>
      <c r="K120" s="183"/>
      <c r="L120" s="183"/>
      <c r="M120" s="183"/>
      <c r="N120" s="183"/>
      <c r="O120" s="183"/>
      <c r="P120" s="183"/>
      <c r="Q120" s="519"/>
    </row>
    <row r="121" spans="1:17" ht="12.75">
      <c r="A121" s="520"/>
      <c r="B121" s="515" t="s">
        <v>411</v>
      </c>
      <c r="C121" s="529">
        <v>0.28870292887029286</v>
      </c>
      <c r="D121" s="529">
        <v>0.22023809523809523</v>
      </c>
      <c r="E121" s="529">
        <v>0.389937106918239</v>
      </c>
      <c r="F121" s="529">
        <v>0.10344827586206896</v>
      </c>
      <c r="G121" s="529">
        <v>0.23404255319148937</v>
      </c>
      <c r="H121" s="530">
        <v>0.2757078986587183</v>
      </c>
      <c r="I121" s="219"/>
      <c r="J121" s="183"/>
      <c r="K121" s="183"/>
      <c r="L121" s="183"/>
      <c r="M121" s="183"/>
      <c r="N121" s="183"/>
      <c r="O121" s="183"/>
      <c r="P121" s="539"/>
      <c r="Q121" s="519"/>
    </row>
    <row r="122" spans="1:17" ht="12.75">
      <c r="A122" s="520"/>
      <c r="B122" s="515" t="s">
        <v>412</v>
      </c>
      <c r="C122" s="529">
        <v>0.36401673640167365</v>
      </c>
      <c r="D122" s="529">
        <v>0.375</v>
      </c>
      <c r="E122" s="529">
        <v>0.4025157232704403</v>
      </c>
      <c r="F122" s="529">
        <v>0.41379310344827586</v>
      </c>
      <c r="G122" s="529">
        <v>0.425531914893617</v>
      </c>
      <c r="H122" s="530">
        <v>0.38450074515648286</v>
      </c>
      <c r="I122" s="219"/>
      <c r="J122" s="183"/>
      <c r="K122" s="183"/>
      <c r="L122" s="183"/>
      <c r="M122" s="183"/>
      <c r="N122" s="183"/>
      <c r="O122" s="183"/>
      <c r="P122" s="539"/>
      <c r="Q122" s="519"/>
    </row>
    <row r="123" spans="1:17" ht="12.75">
      <c r="A123" s="520"/>
      <c r="B123" s="515" t="s">
        <v>413</v>
      </c>
      <c r="C123" s="529">
        <v>0.2301255230125523</v>
      </c>
      <c r="D123" s="529">
        <v>0.2857142857142857</v>
      </c>
      <c r="E123" s="529">
        <v>0.15723270440251572</v>
      </c>
      <c r="F123" s="529">
        <v>0.27586206896551724</v>
      </c>
      <c r="G123" s="529">
        <v>0.2765957446808511</v>
      </c>
      <c r="H123" s="530">
        <v>0.23397913561847988</v>
      </c>
      <c r="I123" s="219"/>
      <c r="J123" s="183"/>
      <c r="K123" s="183"/>
      <c r="L123" s="183"/>
      <c r="M123" s="183"/>
      <c r="N123" s="183"/>
      <c r="O123" s="183"/>
      <c r="P123" s="539"/>
      <c r="Q123" s="519"/>
    </row>
    <row r="124" spans="1:17" ht="12.75">
      <c r="A124" s="520"/>
      <c r="B124" s="515" t="s">
        <v>414</v>
      </c>
      <c r="C124" s="529">
        <v>0.11715481171548117</v>
      </c>
      <c r="D124" s="529">
        <v>0.11904761904761904</v>
      </c>
      <c r="E124" s="529">
        <v>0.050314465408805034</v>
      </c>
      <c r="F124" s="529">
        <v>0.20689655172413793</v>
      </c>
      <c r="G124" s="529">
        <v>0.06382978723404255</v>
      </c>
      <c r="H124" s="530">
        <v>0.10581222056631892</v>
      </c>
      <c r="I124" s="219"/>
      <c r="J124" s="183"/>
      <c r="K124" s="183"/>
      <c r="L124" s="183"/>
      <c r="M124" s="183"/>
      <c r="N124" s="183"/>
      <c r="O124" s="183"/>
      <c r="P124" s="539"/>
      <c r="Q124" s="519"/>
    </row>
    <row r="125" spans="1:17" ht="12.75">
      <c r="A125" s="521"/>
      <c r="B125" s="522" t="s">
        <v>126</v>
      </c>
      <c r="C125" s="523">
        <v>239</v>
      </c>
      <c r="D125" s="524">
        <v>168</v>
      </c>
      <c r="E125" s="524">
        <v>159</v>
      </c>
      <c r="F125" s="524">
        <v>58</v>
      </c>
      <c r="G125" s="524">
        <v>47</v>
      </c>
      <c r="H125" s="525">
        <v>673</v>
      </c>
      <c r="I125" s="219"/>
      <c r="J125" s="183"/>
      <c r="K125" s="183"/>
      <c r="L125" s="183"/>
      <c r="M125" s="183"/>
      <c r="N125" s="183"/>
      <c r="O125" s="183"/>
      <c r="P125" s="546"/>
      <c r="Q125" s="519"/>
    </row>
    <row r="126" spans="1:17" ht="12.75">
      <c r="A126" s="526" t="s">
        <v>380</v>
      </c>
      <c r="B126" s="515" t="s">
        <v>416</v>
      </c>
      <c r="C126" s="527"/>
      <c r="D126" s="527"/>
      <c r="E126" s="527"/>
      <c r="F126" s="527"/>
      <c r="G126" s="527"/>
      <c r="H126" s="528"/>
      <c r="I126" s="219"/>
      <c r="J126" s="183"/>
      <c r="K126" s="183"/>
      <c r="L126" s="183"/>
      <c r="M126" s="183"/>
      <c r="N126" s="183"/>
      <c r="O126" s="183"/>
      <c r="P126" s="183"/>
      <c r="Q126" s="519"/>
    </row>
    <row r="127" spans="1:17" ht="12.75">
      <c r="A127" s="520"/>
      <c r="B127" s="515" t="s">
        <v>411</v>
      </c>
      <c r="C127" s="529">
        <v>0.5355648535564853</v>
      </c>
      <c r="D127" s="529">
        <v>0.5416666666666666</v>
      </c>
      <c r="E127" s="529">
        <v>0.6981132075471698</v>
      </c>
      <c r="F127" s="529">
        <v>0.7068965517241379</v>
      </c>
      <c r="G127" s="529">
        <v>0.7659574468085106</v>
      </c>
      <c r="H127" s="530">
        <v>0.6065573770491803</v>
      </c>
      <c r="I127" s="219"/>
      <c r="J127" s="183"/>
      <c r="K127" s="183"/>
      <c r="L127" s="183"/>
      <c r="M127" s="183"/>
      <c r="N127" s="183"/>
      <c r="O127" s="183"/>
      <c r="P127" s="539"/>
      <c r="Q127" s="519"/>
    </row>
    <row r="128" spans="1:17" ht="12.75">
      <c r="A128" s="520"/>
      <c r="B128" s="515" t="s">
        <v>412</v>
      </c>
      <c r="C128" s="529">
        <v>0.26359832635983266</v>
      </c>
      <c r="D128" s="529">
        <v>0.3273809523809524</v>
      </c>
      <c r="E128" s="529">
        <v>0.20754716981132076</v>
      </c>
      <c r="F128" s="529">
        <v>0.15517241379310345</v>
      </c>
      <c r="G128" s="529">
        <v>0.23404255319148937</v>
      </c>
      <c r="H128" s="530">
        <v>0.2548435171385991</v>
      </c>
      <c r="I128" s="219"/>
      <c r="J128" s="183"/>
      <c r="K128" s="183"/>
      <c r="L128" s="183"/>
      <c r="M128" s="183"/>
      <c r="N128" s="183"/>
      <c r="O128" s="183"/>
      <c r="P128" s="539"/>
      <c r="Q128" s="519"/>
    </row>
    <row r="129" spans="1:17" ht="12.75">
      <c r="A129" s="520"/>
      <c r="B129" s="515" t="s">
        <v>413</v>
      </c>
      <c r="C129" s="529">
        <v>0.12133891213389121</v>
      </c>
      <c r="D129" s="529">
        <v>0.08333333333333333</v>
      </c>
      <c r="E129" s="529">
        <v>0.0440251572327044</v>
      </c>
      <c r="F129" s="529">
        <v>0.05172413793103448</v>
      </c>
      <c r="G129" s="529">
        <v>0</v>
      </c>
      <c r="H129" s="530">
        <v>0.07898658718330849</v>
      </c>
      <c r="I129" s="219"/>
      <c r="J129" s="183"/>
      <c r="K129" s="183"/>
      <c r="L129" s="183"/>
      <c r="M129" s="183"/>
      <c r="N129" s="183"/>
      <c r="O129" s="183"/>
      <c r="P129" s="539"/>
      <c r="Q129" s="519"/>
    </row>
    <row r="130" spans="1:17" ht="12.75">
      <c r="A130" s="520"/>
      <c r="B130" s="515" t="s">
        <v>414</v>
      </c>
      <c r="C130" s="529">
        <v>0.0794979079497908</v>
      </c>
      <c r="D130" s="529">
        <v>0.047619047619047616</v>
      </c>
      <c r="E130" s="529">
        <v>0.050314465408805034</v>
      </c>
      <c r="F130" s="529">
        <v>0.08620689655172414</v>
      </c>
      <c r="G130" s="529">
        <v>0</v>
      </c>
      <c r="H130" s="530">
        <v>0.05961251862891207</v>
      </c>
      <c r="I130" s="219"/>
      <c r="J130" s="183"/>
      <c r="K130" s="183"/>
      <c r="L130" s="183"/>
      <c r="M130" s="183"/>
      <c r="N130" s="183"/>
      <c r="O130" s="183"/>
      <c r="P130" s="539"/>
      <c r="Q130" s="519"/>
    </row>
    <row r="131" spans="1:17" ht="12.75">
      <c r="A131" s="199"/>
      <c r="B131" s="534" t="s">
        <v>126</v>
      </c>
      <c r="C131" s="222">
        <v>239</v>
      </c>
      <c r="D131" s="222">
        <v>168</v>
      </c>
      <c r="E131" s="222">
        <v>159</v>
      </c>
      <c r="F131" s="222">
        <v>58</v>
      </c>
      <c r="G131" s="222">
        <v>47</v>
      </c>
      <c r="H131" s="220">
        <v>673</v>
      </c>
      <c r="I131" s="219"/>
      <c r="J131" s="183"/>
      <c r="K131" s="183"/>
      <c r="L131" s="183"/>
      <c r="M131" s="183"/>
      <c r="N131" s="183"/>
      <c r="O131" s="183"/>
      <c r="P131" s="546"/>
      <c r="Q131" s="519"/>
    </row>
    <row r="132" spans="1:17" ht="12.75">
      <c r="A132" s="535" t="s">
        <v>315</v>
      </c>
      <c r="B132" s="536" t="s">
        <v>307</v>
      </c>
      <c r="C132" s="532"/>
      <c r="D132" s="532"/>
      <c r="E132" s="532"/>
      <c r="F132" s="532"/>
      <c r="G132" s="532"/>
      <c r="H132" s="533"/>
      <c r="I132" s="219"/>
      <c r="J132" s="183"/>
      <c r="K132" s="183"/>
      <c r="L132" s="183"/>
      <c r="M132" s="183"/>
      <c r="N132" s="183"/>
      <c r="O132" s="183"/>
      <c r="P132" s="183"/>
      <c r="Q132" s="519"/>
    </row>
    <row r="133" spans="1:17" ht="12.75">
      <c r="A133" s="520"/>
      <c r="B133" s="515" t="s">
        <v>308</v>
      </c>
      <c r="C133" s="527"/>
      <c r="D133" s="527"/>
      <c r="E133" s="527"/>
      <c r="F133" s="527"/>
      <c r="G133" s="527"/>
      <c r="H133" s="528"/>
      <c r="I133" s="219"/>
      <c r="J133" s="183"/>
      <c r="K133" s="183"/>
      <c r="L133" s="183"/>
      <c r="M133" s="183"/>
      <c r="N133" s="183"/>
      <c r="O133" s="183"/>
      <c r="P133" s="183"/>
      <c r="Q133" s="519"/>
    </row>
    <row r="134" spans="1:17" ht="12.75">
      <c r="A134" s="520"/>
      <c r="B134" s="515" t="s">
        <v>309</v>
      </c>
      <c r="C134" s="529">
        <v>0.1297071129707113</v>
      </c>
      <c r="D134" s="529">
        <v>0.041666666666666664</v>
      </c>
      <c r="E134" s="529">
        <v>0.08280254777070063</v>
      </c>
      <c r="F134" s="529">
        <v>0.10344827586206896</v>
      </c>
      <c r="G134" s="529">
        <v>0.0851063829787234</v>
      </c>
      <c r="H134" s="530">
        <v>0.09118086696562033</v>
      </c>
      <c r="I134" s="219"/>
      <c r="J134" s="183"/>
      <c r="K134" s="183"/>
      <c r="L134" s="183"/>
      <c r="M134" s="183"/>
      <c r="N134" s="183"/>
      <c r="O134" s="183"/>
      <c r="P134" s="539"/>
      <c r="Q134" s="519"/>
    </row>
    <row r="135" spans="1:17" ht="12.75">
      <c r="A135" s="520"/>
      <c r="B135" s="515" t="s">
        <v>310</v>
      </c>
      <c r="C135" s="529">
        <v>0.2594142259414226</v>
      </c>
      <c r="D135" s="529">
        <v>0.4107142857142857</v>
      </c>
      <c r="E135" s="529">
        <v>0.3248407643312102</v>
      </c>
      <c r="F135" s="529">
        <v>0.3620689655172414</v>
      </c>
      <c r="G135" s="529">
        <v>0.5531914893617021</v>
      </c>
      <c r="H135" s="530">
        <v>0.3423019431988042</v>
      </c>
      <c r="I135" s="219"/>
      <c r="J135" s="183"/>
      <c r="K135" s="183"/>
      <c r="L135" s="183"/>
      <c r="M135" s="183"/>
      <c r="N135" s="183"/>
      <c r="O135" s="183"/>
      <c r="P135" s="539"/>
      <c r="Q135" s="519"/>
    </row>
    <row r="136" spans="1:17" ht="12.75">
      <c r="A136" s="520"/>
      <c r="B136" s="515" t="s">
        <v>311</v>
      </c>
      <c r="C136" s="529">
        <v>0.4895397489539749</v>
      </c>
      <c r="D136" s="529">
        <v>0.4880952380952381</v>
      </c>
      <c r="E136" s="529">
        <v>0.535031847133758</v>
      </c>
      <c r="F136" s="529">
        <v>0.46551724137931033</v>
      </c>
      <c r="G136" s="529">
        <v>0.2978723404255319</v>
      </c>
      <c r="H136" s="530">
        <v>0.484304932735426</v>
      </c>
      <c r="I136" s="219"/>
      <c r="J136" s="183"/>
      <c r="K136" s="183"/>
      <c r="L136" s="183"/>
      <c r="M136" s="183"/>
      <c r="N136" s="183"/>
      <c r="O136" s="183"/>
      <c r="P136" s="539"/>
      <c r="Q136" s="519"/>
    </row>
    <row r="137" spans="1:17" ht="12.75">
      <c r="A137" s="520"/>
      <c r="B137" s="515" t="s">
        <v>312</v>
      </c>
      <c r="C137" s="529">
        <v>0.10460251046025104</v>
      </c>
      <c r="D137" s="529">
        <v>0.047619047619047616</v>
      </c>
      <c r="E137" s="529">
        <v>0.050955414012738856</v>
      </c>
      <c r="F137" s="529">
        <v>0.05172413793103448</v>
      </c>
      <c r="G137" s="529">
        <v>0.06382978723404255</v>
      </c>
      <c r="H137" s="530">
        <v>0.07025411061285501</v>
      </c>
      <c r="I137" s="219"/>
      <c r="J137" s="183"/>
      <c r="K137" s="183"/>
      <c r="L137" s="183"/>
      <c r="M137" s="183"/>
      <c r="N137" s="183"/>
      <c r="O137" s="183"/>
      <c r="P137" s="539"/>
      <c r="Q137" s="519"/>
    </row>
    <row r="138" spans="1:17" ht="12.75">
      <c r="A138" s="520"/>
      <c r="B138" s="515" t="s">
        <v>313</v>
      </c>
      <c r="C138" s="529">
        <v>0.016736401673640166</v>
      </c>
      <c r="D138" s="529">
        <v>0.011904761904761904</v>
      </c>
      <c r="E138" s="529">
        <v>0.006369426751592357</v>
      </c>
      <c r="F138" s="529">
        <v>0.017241379310344827</v>
      </c>
      <c r="G138" s="529">
        <v>0</v>
      </c>
      <c r="H138" s="530">
        <v>0.01195814648729447</v>
      </c>
      <c r="I138" s="219"/>
      <c r="J138" s="183"/>
      <c r="K138" s="183"/>
      <c r="L138" s="183"/>
      <c r="M138" s="183"/>
      <c r="N138" s="183"/>
      <c r="O138" s="183"/>
      <c r="P138" s="539"/>
      <c r="Q138" s="519"/>
    </row>
    <row r="139" spans="1:17" ht="12.75">
      <c r="A139" s="537"/>
      <c r="B139" s="534" t="s">
        <v>126</v>
      </c>
      <c r="C139" s="222">
        <v>239</v>
      </c>
      <c r="D139" s="222">
        <v>168</v>
      </c>
      <c r="E139" s="222">
        <v>157</v>
      </c>
      <c r="F139" s="222">
        <v>58</v>
      </c>
      <c r="G139" s="222">
        <v>47</v>
      </c>
      <c r="H139" s="220">
        <v>671</v>
      </c>
      <c r="I139" s="219"/>
      <c r="J139" s="183"/>
      <c r="K139" s="183"/>
      <c r="L139" s="183"/>
      <c r="M139" s="183"/>
      <c r="N139" s="183"/>
      <c r="O139" s="183"/>
      <c r="P139" s="546"/>
      <c r="Q139" s="519"/>
    </row>
    <row r="140" spans="1:17" ht="12.75">
      <c r="A140" s="538" t="s">
        <v>417</v>
      </c>
      <c r="B140" s="512" t="s">
        <v>418</v>
      </c>
      <c r="C140" s="532"/>
      <c r="D140" s="532"/>
      <c r="E140" s="532"/>
      <c r="F140" s="532"/>
      <c r="G140" s="532"/>
      <c r="H140" s="533"/>
      <c r="I140" s="219"/>
      <c r="J140" s="183"/>
      <c r="K140" s="183"/>
      <c r="L140" s="183"/>
      <c r="M140" s="183"/>
      <c r="N140" s="183"/>
      <c r="O140" s="183"/>
      <c r="P140" s="183"/>
      <c r="Q140" s="519"/>
    </row>
    <row r="141" spans="1:17" ht="12.75">
      <c r="A141" s="514" t="s">
        <v>371</v>
      </c>
      <c r="B141" s="515" t="s">
        <v>419</v>
      </c>
      <c r="C141" s="527"/>
      <c r="D141" s="527"/>
      <c r="E141" s="527"/>
      <c r="F141" s="527"/>
      <c r="G141" s="527"/>
      <c r="H141" s="528"/>
      <c r="I141" s="219"/>
      <c r="J141" s="183"/>
      <c r="K141" s="183"/>
      <c r="L141" s="183"/>
      <c r="M141" s="183"/>
      <c r="N141" s="183"/>
      <c r="O141" s="183"/>
      <c r="P141" s="183"/>
      <c r="Q141" s="519"/>
    </row>
    <row r="142" spans="1:17" ht="12.75">
      <c r="A142" s="520"/>
      <c r="B142" s="515" t="s">
        <v>420</v>
      </c>
      <c r="C142" s="529">
        <v>0.3236514522821577</v>
      </c>
      <c r="D142" s="529">
        <v>0.25</v>
      </c>
      <c r="E142" s="529">
        <v>0.3248407643312102</v>
      </c>
      <c r="F142" s="529">
        <v>0.2413793103448276</v>
      </c>
      <c r="G142" s="529">
        <v>0.2826086956521739</v>
      </c>
      <c r="H142" s="530">
        <v>0.2955223880597015</v>
      </c>
      <c r="I142" s="219"/>
      <c r="J142" s="183"/>
      <c r="K142" s="183"/>
      <c r="L142" s="183"/>
      <c r="M142" s="183"/>
      <c r="N142" s="183"/>
      <c r="O142" s="183"/>
      <c r="P142" s="539"/>
      <c r="Q142" s="519"/>
    </row>
    <row r="143" spans="1:17" ht="12.75">
      <c r="A143" s="520"/>
      <c r="B143" s="515" t="s">
        <v>421</v>
      </c>
      <c r="C143" s="529">
        <v>0.2821576763485477</v>
      </c>
      <c r="D143" s="529">
        <v>0.34523809523809523</v>
      </c>
      <c r="E143" s="529">
        <v>0.3821656050955414</v>
      </c>
      <c r="F143" s="529">
        <v>0.3793103448275862</v>
      </c>
      <c r="G143" s="529">
        <v>0.6086956521739131</v>
      </c>
      <c r="H143" s="530">
        <v>0.3522388059701492</v>
      </c>
      <c r="I143" s="219"/>
      <c r="J143" s="183"/>
      <c r="K143" s="183"/>
      <c r="L143" s="183"/>
      <c r="M143" s="183"/>
      <c r="N143" s="183"/>
      <c r="O143" s="183"/>
      <c r="P143" s="539"/>
      <c r="Q143" s="519"/>
    </row>
    <row r="144" spans="1:17" ht="12.75">
      <c r="A144" s="520"/>
      <c r="B144" s="515" t="s">
        <v>422</v>
      </c>
      <c r="C144" s="529">
        <v>0.3941908713692946</v>
      </c>
      <c r="D144" s="529">
        <v>0.40476190476190477</v>
      </c>
      <c r="E144" s="529">
        <v>0.2929936305732484</v>
      </c>
      <c r="F144" s="529">
        <v>0.3793103448275862</v>
      </c>
      <c r="G144" s="529">
        <v>0.10869565217391304</v>
      </c>
      <c r="H144" s="530">
        <v>0.3522388059701492</v>
      </c>
      <c r="I144" s="219"/>
      <c r="J144" s="183"/>
      <c r="K144" s="183"/>
      <c r="L144" s="183"/>
      <c r="M144" s="183"/>
      <c r="N144" s="183"/>
      <c r="O144" s="183"/>
      <c r="P144" s="539"/>
      <c r="Q144" s="519"/>
    </row>
    <row r="145" spans="1:17" ht="12.75">
      <c r="A145" s="521"/>
      <c r="B145" s="522" t="s">
        <v>126</v>
      </c>
      <c r="C145" s="523">
        <v>241</v>
      </c>
      <c r="D145" s="524">
        <v>168</v>
      </c>
      <c r="E145" s="524">
        <v>157</v>
      </c>
      <c r="F145" s="524">
        <v>58</v>
      </c>
      <c r="G145" s="524">
        <v>46</v>
      </c>
      <c r="H145" s="525">
        <v>672</v>
      </c>
      <c r="I145" s="219"/>
      <c r="J145" s="183"/>
      <c r="K145" s="183"/>
      <c r="L145" s="183"/>
      <c r="M145" s="183"/>
      <c r="N145" s="183"/>
      <c r="O145" s="183"/>
      <c r="P145" s="546"/>
      <c r="Q145" s="519"/>
    </row>
    <row r="146" spans="1:17" ht="12.75">
      <c r="A146" s="526" t="s">
        <v>378</v>
      </c>
      <c r="B146" s="515" t="s">
        <v>423</v>
      </c>
      <c r="C146" s="527"/>
      <c r="D146" s="527"/>
      <c r="E146" s="527"/>
      <c r="F146" s="527"/>
      <c r="G146" s="527"/>
      <c r="H146" s="528"/>
      <c r="I146" s="219"/>
      <c r="J146" s="183"/>
      <c r="K146" s="183"/>
      <c r="L146" s="183"/>
      <c r="M146" s="183"/>
      <c r="N146" s="183"/>
      <c r="O146" s="183"/>
      <c r="P146" s="183"/>
      <c r="Q146" s="519"/>
    </row>
    <row r="147" spans="1:17" ht="12.75">
      <c r="A147" s="520"/>
      <c r="B147" s="515" t="s">
        <v>420</v>
      </c>
      <c r="C147" s="529">
        <v>0.25416666666666665</v>
      </c>
      <c r="D147" s="529">
        <v>0.11904761904761904</v>
      </c>
      <c r="E147" s="529">
        <v>0.18354430379746836</v>
      </c>
      <c r="F147" s="529">
        <v>0.1896551724137931</v>
      </c>
      <c r="G147" s="529">
        <v>0.14893617021276595</v>
      </c>
      <c r="H147" s="530">
        <v>0.19076005961251863</v>
      </c>
      <c r="I147" s="219"/>
      <c r="J147" s="183"/>
      <c r="K147" s="183"/>
      <c r="L147" s="183"/>
      <c r="M147" s="183"/>
      <c r="N147" s="183"/>
      <c r="O147" s="183"/>
      <c r="P147" s="539"/>
      <c r="Q147" s="519"/>
    </row>
    <row r="148" spans="1:17" ht="12.75">
      <c r="A148" s="520"/>
      <c r="B148" s="515" t="s">
        <v>421</v>
      </c>
      <c r="C148" s="529">
        <v>0.3125</v>
      </c>
      <c r="D148" s="529">
        <v>0.30952380952380953</v>
      </c>
      <c r="E148" s="529">
        <v>0.3987341772151899</v>
      </c>
      <c r="F148" s="529">
        <v>0.25862068965517243</v>
      </c>
      <c r="G148" s="529">
        <v>0.44680851063829785</v>
      </c>
      <c r="H148" s="530">
        <v>0.33681073025335323</v>
      </c>
      <c r="I148" s="219"/>
      <c r="J148" s="183"/>
      <c r="K148" s="183"/>
      <c r="L148" s="183"/>
      <c r="M148" s="183"/>
      <c r="N148" s="183"/>
      <c r="O148" s="183"/>
      <c r="P148" s="539"/>
      <c r="Q148" s="519"/>
    </row>
    <row r="149" spans="1:17" ht="12.75">
      <c r="A149" s="520"/>
      <c r="B149" s="515" t="s">
        <v>422</v>
      </c>
      <c r="C149" s="529">
        <v>0.43333333333333335</v>
      </c>
      <c r="D149" s="529">
        <v>0.5714285714285714</v>
      </c>
      <c r="E149" s="529">
        <v>0.4177215189873418</v>
      </c>
      <c r="F149" s="529">
        <v>0.5517241379310345</v>
      </c>
      <c r="G149" s="529">
        <v>0.40425531914893614</v>
      </c>
      <c r="H149" s="530">
        <v>0.47242921013412814</v>
      </c>
      <c r="I149" s="219"/>
      <c r="J149" s="183"/>
      <c r="K149" s="183"/>
      <c r="L149" s="183"/>
      <c r="M149" s="183"/>
      <c r="N149" s="183"/>
      <c r="O149" s="183"/>
      <c r="P149" s="539"/>
      <c r="Q149" s="519"/>
    </row>
    <row r="150" spans="1:17" ht="12.75">
      <c r="A150" s="521"/>
      <c r="B150" s="522" t="s">
        <v>126</v>
      </c>
      <c r="C150" s="523">
        <v>240</v>
      </c>
      <c r="D150" s="524">
        <v>168</v>
      </c>
      <c r="E150" s="524">
        <v>158</v>
      </c>
      <c r="F150" s="524">
        <v>58</v>
      </c>
      <c r="G150" s="524">
        <v>47</v>
      </c>
      <c r="H150" s="525">
        <v>673</v>
      </c>
      <c r="I150" s="219"/>
      <c r="J150" s="183"/>
      <c r="K150" s="183"/>
      <c r="L150" s="183"/>
      <c r="M150" s="183"/>
      <c r="N150" s="183"/>
      <c r="O150" s="183"/>
      <c r="P150" s="546"/>
      <c r="Q150" s="519"/>
    </row>
    <row r="151" spans="1:16" ht="12.75">
      <c r="A151" s="180" t="s">
        <v>85</v>
      </c>
      <c r="B151" s="181"/>
      <c r="C151" s="181"/>
      <c r="D151" s="181"/>
      <c r="E151" s="181"/>
      <c r="F151" s="181"/>
      <c r="G151" s="181"/>
      <c r="H151" s="182"/>
      <c r="I151" s="219"/>
      <c r="J151" s="186"/>
      <c r="K151" s="186"/>
      <c r="L151" s="186"/>
      <c r="M151" s="186"/>
      <c r="N151" s="186"/>
      <c r="O151" s="186"/>
      <c r="P151" s="189"/>
    </row>
    <row r="152" spans="1:16" ht="12.75">
      <c r="A152" s="504" t="s">
        <v>101</v>
      </c>
      <c r="B152" s="505"/>
      <c r="C152" s="186"/>
      <c r="D152" s="186"/>
      <c r="E152" s="186"/>
      <c r="F152" s="186"/>
      <c r="G152" s="186"/>
      <c r="H152" s="187"/>
      <c r="I152" s="219"/>
      <c r="J152" s="188"/>
      <c r="K152" s="188"/>
      <c r="L152" s="188"/>
      <c r="M152" s="188"/>
      <c r="N152" s="186"/>
      <c r="O152" s="186"/>
      <c r="P152" s="189"/>
    </row>
    <row r="153" spans="1:16" ht="12.75">
      <c r="A153" s="185" t="s">
        <v>366</v>
      </c>
      <c r="B153" s="505"/>
      <c r="C153" s="186"/>
      <c r="D153" s="186"/>
      <c r="E153" s="186"/>
      <c r="F153" s="186"/>
      <c r="G153" s="186"/>
      <c r="H153" s="187"/>
      <c r="I153" s="219"/>
      <c r="J153" s="186"/>
      <c r="K153" s="186"/>
      <c r="L153" s="186"/>
      <c r="M153" s="186"/>
      <c r="N153" s="186"/>
      <c r="O153" s="186"/>
      <c r="P153" s="189"/>
    </row>
    <row r="154" spans="1:16" ht="12.75">
      <c r="A154" s="506" t="s">
        <v>367</v>
      </c>
      <c r="B154" s="507"/>
      <c r="C154" s="192"/>
      <c r="D154" s="192"/>
      <c r="E154" s="192"/>
      <c r="F154" s="192"/>
      <c r="G154" s="192"/>
      <c r="H154" s="193"/>
      <c r="I154" s="219"/>
      <c r="J154" s="186"/>
      <c r="K154" s="186"/>
      <c r="L154" s="186"/>
      <c r="M154" s="186"/>
      <c r="N154" s="186"/>
      <c r="O154" s="186"/>
      <c r="P154" s="555"/>
    </row>
    <row r="155" spans="1:16" ht="4.5" customHeight="1">
      <c r="A155" s="508"/>
      <c r="B155" s="182"/>
      <c r="C155" s="195"/>
      <c r="D155" s="181"/>
      <c r="E155" s="181"/>
      <c r="F155" s="181"/>
      <c r="G155" s="181"/>
      <c r="H155" s="182"/>
      <c r="I155" s="219"/>
      <c r="J155" s="186"/>
      <c r="K155" s="186"/>
      <c r="L155" s="186"/>
      <c r="M155" s="186"/>
      <c r="N155" s="186"/>
      <c r="O155" s="186"/>
      <c r="P155" s="261"/>
    </row>
    <row r="156" spans="1:16" ht="14.25" customHeight="1">
      <c r="A156" s="196" t="s">
        <v>164</v>
      </c>
      <c r="B156" s="197"/>
      <c r="C156" s="198" t="s">
        <v>89</v>
      </c>
      <c r="D156" s="108" t="s">
        <v>61</v>
      </c>
      <c r="E156" s="108" t="s">
        <v>62</v>
      </c>
      <c r="F156" s="108" t="s">
        <v>63</v>
      </c>
      <c r="G156" s="108" t="s">
        <v>64</v>
      </c>
      <c r="H156" s="109" t="s">
        <v>16</v>
      </c>
      <c r="I156" s="219"/>
      <c r="J156" s="164"/>
      <c r="K156" s="164"/>
      <c r="L156" s="164"/>
      <c r="M156" s="164"/>
      <c r="N156" s="164"/>
      <c r="O156" s="164"/>
      <c r="P156" s="262"/>
    </row>
    <row r="157" spans="1:17" ht="12.75">
      <c r="A157" s="526" t="s">
        <v>380</v>
      </c>
      <c r="B157" s="515" t="s">
        <v>424</v>
      </c>
      <c r="C157" s="527"/>
      <c r="D157" s="527"/>
      <c r="E157" s="527"/>
      <c r="F157" s="527"/>
      <c r="G157" s="527"/>
      <c r="H157" s="528"/>
      <c r="I157" s="219"/>
      <c r="J157" s="183"/>
      <c r="K157" s="183"/>
      <c r="L157" s="183"/>
      <c r="M157" s="183"/>
      <c r="N157" s="183"/>
      <c r="O157" s="183"/>
      <c r="P157" s="183"/>
      <c r="Q157" s="519"/>
    </row>
    <row r="158" spans="1:17" ht="12.75">
      <c r="A158" s="520"/>
      <c r="B158" s="515" t="s">
        <v>420</v>
      </c>
      <c r="C158" s="529">
        <v>0.26556016597510373</v>
      </c>
      <c r="D158" s="529">
        <v>0.27976190476190477</v>
      </c>
      <c r="E158" s="529">
        <v>0.43037974683544306</v>
      </c>
      <c r="F158" s="529">
        <v>0.3275862068965517</v>
      </c>
      <c r="G158" s="529">
        <v>0.3617021276595745</v>
      </c>
      <c r="H158" s="530">
        <v>0.31994047619047616</v>
      </c>
      <c r="I158" s="219"/>
      <c r="J158" s="183"/>
      <c r="K158" s="183"/>
      <c r="L158" s="183"/>
      <c r="M158" s="183"/>
      <c r="N158" s="183"/>
      <c r="O158" s="183"/>
      <c r="P158" s="539"/>
      <c r="Q158" s="519"/>
    </row>
    <row r="159" spans="1:17" ht="12.75">
      <c r="A159" s="520"/>
      <c r="B159" s="515" t="s">
        <v>421</v>
      </c>
      <c r="C159" s="529">
        <v>0.34024896265560167</v>
      </c>
      <c r="D159" s="529">
        <v>0.2976190476190476</v>
      </c>
      <c r="E159" s="529">
        <v>0.3291139240506329</v>
      </c>
      <c r="F159" s="529">
        <v>0.3103448275862069</v>
      </c>
      <c r="G159" s="529">
        <v>0.3191489361702128</v>
      </c>
      <c r="H159" s="530">
        <v>0.3229166666666667</v>
      </c>
      <c r="I159" s="219"/>
      <c r="J159" s="183"/>
      <c r="K159" s="183"/>
      <c r="L159" s="183"/>
      <c r="M159" s="183"/>
      <c r="N159" s="183"/>
      <c r="O159" s="183"/>
      <c r="P159" s="539"/>
      <c r="Q159" s="519"/>
    </row>
    <row r="160" spans="1:17" ht="12.75">
      <c r="A160" s="520"/>
      <c r="B160" s="515" t="s">
        <v>422</v>
      </c>
      <c r="C160" s="529">
        <v>0.3941908713692946</v>
      </c>
      <c r="D160" s="529">
        <v>0.4226190476190476</v>
      </c>
      <c r="E160" s="529">
        <v>0.24050632911392406</v>
      </c>
      <c r="F160" s="529">
        <v>0.3620689655172414</v>
      </c>
      <c r="G160" s="529">
        <v>0.3191489361702128</v>
      </c>
      <c r="H160" s="530">
        <v>0.35714285714285715</v>
      </c>
      <c r="I160" s="219"/>
      <c r="J160" s="183"/>
      <c r="K160" s="183"/>
      <c r="L160" s="183"/>
      <c r="M160" s="183"/>
      <c r="N160" s="183"/>
      <c r="O160" s="183"/>
      <c r="P160" s="539"/>
      <c r="Q160" s="519"/>
    </row>
    <row r="161" spans="1:17" ht="12.75">
      <c r="A161" s="521"/>
      <c r="B161" s="522" t="s">
        <v>126</v>
      </c>
      <c r="C161" s="523">
        <v>241</v>
      </c>
      <c r="D161" s="524">
        <v>168</v>
      </c>
      <c r="E161" s="524">
        <v>158</v>
      </c>
      <c r="F161" s="524">
        <v>58</v>
      </c>
      <c r="G161" s="524">
        <v>47</v>
      </c>
      <c r="H161" s="525">
        <v>674</v>
      </c>
      <c r="I161" s="219"/>
      <c r="J161" s="183"/>
      <c r="K161" s="183"/>
      <c r="L161" s="183"/>
      <c r="M161" s="183"/>
      <c r="N161" s="183"/>
      <c r="O161" s="183"/>
      <c r="P161" s="546"/>
      <c r="Q161" s="519"/>
    </row>
    <row r="162" spans="1:17" ht="12.75">
      <c r="A162" s="526" t="s">
        <v>383</v>
      </c>
      <c r="B162" s="515" t="s">
        <v>425</v>
      </c>
      <c r="C162" s="527"/>
      <c r="D162" s="527"/>
      <c r="E162" s="527"/>
      <c r="F162" s="527"/>
      <c r="G162" s="527"/>
      <c r="H162" s="528"/>
      <c r="I162" s="219"/>
      <c r="J162" s="183"/>
      <c r="K162" s="183"/>
      <c r="L162" s="183"/>
      <c r="M162" s="183"/>
      <c r="N162" s="183"/>
      <c r="O162" s="183"/>
      <c r="P162" s="183"/>
      <c r="Q162" s="519"/>
    </row>
    <row r="163" spans="1:17" ht="12.75">
      <c r="A163" s="520"/>
      <c r="B163" s="515" t="s">
        <v>420</v>
      </c>
      <c r="C163" s="529">
        <v>0.27800829875518673</v>
      </c>
      <c r="D163" s="529">
        <v>0.21428571428571427</v>
      </c>
      <c r="E163" s="529">
        <v>0.26582278481012656</v>
      </c>
      <c r="F163" s="529">
        <v>0.17543859649122806</v>
      </c>
      <c r="G163" s="529">
        <v>0.14893617021276595</v>
      </c>
      <c r="H163" s="530">
        <v>0.2414307004470939</v>
      </c>
      <c r="I163" s="219"/>
      <c r="J163" s="183"/>
      <c r="K163" s="183"/>
      <c r="L163" s="183"/>
      <c r="M163" s="183"/>
      <c r="N163" s="183"/>
      <c r="O163" s="183"/>
      <c r="P163" s="539"/>
      <c r="Q163" s="519"/>
    </row>
    <row r="164" spans="1:17" ht="12.75">
      <c r="A164" s="520"/>
      <c r="B164" s="515" t="s">
        <v>421</v>
      </c>
      <c r="C164" s="529">
        <v>0.3236514522821577</v>
      </c>
      <c r="D164" s="529">
        <v>0.2619047619047619</v>
      </c>
      <c r="E164" s="529">
        <v>0.44936708860759494</v>
      </c>
      <c r="F164" s="529">
        <v>0.2631578947368421</v>
      </c>
      <c r="G164" s="529">
        <v>0.40425531914893614</v>
      </c>
      <c r="H164" s="530">
        <v>0.338301043219076</v>
      </c>
      <c r="I164" s="219"/>
      <c r="J164" s="183"/>
      <c r="K164" s="183"/>
      <c r="L164" s="183"/>
      <c r="M164" s="183"/>
      <c r="N164" s="183"/>
      <c r="O164" s="183"/>
      <c r="P164" s="539"/>
      <c r="Q164" s="519"/>
    </row>
    <row r="165" spans="1:17" ht="12.75">
      <c r="A165" s="520"/>
      <c r="B165" s="515" t="s">
        <v>422</v>
      </c>
      <c r="C165" s="529">
        <v>0.3983402489626556</v>
      </c>
      <c r="D165" s="529">
        <v>0.5238095238095238</v>
      </c>
      <c r="E165" s="529">
        <v>0.2848101265822785</v>
      </c>
      <c r="F165" s="529">
        <v>0.5614035087719298</v>
      </c>
      <c r="G165" s="529">
        <v>0.44680851063829785</v>
      </c>
      <c r="H165" s="530">
        <v>0.4202682563338301</v>
      </c>
      <c r="I165" s="219"/>
      <c r="J165" s="183"/>
      <c r="K165" s="183"/>
      <c r="L165" s="183"/>
      <c r="M165" s="183"/>
      <c r="N165" s="183"/>
      <c r="O165" s="183"/>
      <c r="P165" s="539"/>
      <c r="Q165" s="519"/>
    </row>
    <row r="166" spans="1:17" ht="12.75">
      <c r="A166" s="521"/>
      <c r="B166" s="522" t="s">
        <v>126</v>
      </c>
      <c r="C166" s="523">
        <v>241</v>
      </c>
      <c r="D166" s="524">
        <v>168</v>
      </c>
      <c r="E166" s="524">
        <v>158</v>
      </c>
      <c r="F166" s="524">
        <v>57</v>
      </c>
      <c r="G166" s="524">
        <v>47</v>
      </c>
      <c r="H166" s="525">
        <v>673</v>
      </c>
      <c r="I166" s="219"/>
      <c r="J166" s="183"/>
      <c r="K166" s="183"/>
      <c r="L166" s="183"/>
      <c r="M166" s="183"/>
      <c r="N166" s="183"/>
      <c r="O166" s="183"/>
      <c r="P166" s="546"/>
      <c r="Q166" s="519"/>
    </row>
    <row r="167" spans="1:17" ht="12.75">
      <c r="A167" s="526" t="s">
        <v>385</v>
      </c>
      <c r="B167" s="515" t="s">
        <v>426</v>
      </c>
      <c r="C167" s="527"/>
      <c r="D167" s="527"/>
      <c r="E167" s="527"/>
      <c r="F167" s="527"/>
      <c r="G167" s="527"/>
      <c r="H167" s="528"/>
      <c r="I167" s="219"/>
      <c r="J167" s="183"/>
      <c r="K167" s="183"/>
      <c r="L167" s="183"/>
      <c r="M167" s="183"/>
      <c r="N167" s="183"/>
      <c r="O167" s="183"/>
      <c r="P167" s="183"/>
      <c r="Q167" s="519"/>
    </row>
    <row r="168" spans="1:17" ht="12.75">
      <c r="A168" s="520"/>
      <c r="B168" s="515" t="s">
        <v>420</v>
      </c>
      <c r="C168" s="529">
        <v>0.35269709543568467</v>
      </c>
      <c r="D168" s="529">
        <v>0.3333333333333333</v>
      </c>
      <c r="E168" s="529">
        <v>0.36477987421383645</v>
      </c>
      <c r="F168" s="529">
        <v>0.3448275862068966</v>
      </c>
      <c r="G168" s="529">
        <v>0.15217391304347827</v>
      </c>
      <c r="H168" s="530">
        <v>0.33630952380952384</v>
      </c>
      <c r="I168" s="219"/>
      <c r="J168" s="183"/>
      <c r="K168" s="183"/>
      <c r="L168" s="183"/>
      <c r="M168" s="183"/>
      <c r="N168" s="183"/>
      <c r="O168" s="183"/>
      <c r="P168" s="539"/>
      <c r="Q168" s="519"/>
    </row>
    <row r="169" spans="1:17" ht="12.75">
      <c r="A169" s="520"/>
      <c r="B169" s="515" t="s">
        <v>421</v>
      </c>
      <c r="C169" s="529">
        <v>0.36099585062240663</v>
      </c>
      <c r="D169" s="529">
        <v>0.3333333333333333</v>
      </c>
      <c r="E169" s="529">
        <v>0.389937106918239</v>
      </c>
      <c r="F169" s="529">
        <v>0.3103448275862069</v>
      </c>
      <c r="G169" s="529">
        <v>0.5652173913043478</v>
      </c>
      <c r="H169" s="530">
        <v>0.3705357142857143</v>
      </c>
      <c r="I169" s="219"/>
      <c r="J169" s="183"/>
      <c r="K169" s="183"/>
      <c r="L169" s="183"/>
      <c r="M169" s="183"/>
      <c r="N169" s="183"/>
      <c r="O169" s="183"/>
      <c r="P169" s="539"/>
      <c r="Q169" s="519"/>
    </row>
    <row r="170" spans="1:17" ht="12.75">
      <c r="A170" s="520"/>
      <c r="B170" s="515" t="s">
        <v>422</v>
      </c>
      <c r="C170" s="529">
        <v>0.2863070539419087</v>
      </c>
      <c r="D170" s="529">
        <v>0.3333333333333333</v>
      </c>
      <c r="E170" s="529">
        <v>0.24528301886792453</v>
      </c>
      <c r="F170" s="529">
        <v>0.3448275862068966</v>
      </c>
      <c r="G170" s="529">
        <v>0.2826086956521739</v>
      </c>
      <c r="H170" s="530">
        <v>0.2931547619047619</v>
      </c>
      <c r="I170" s="219"/>
      <c r="J170" s="183"/>
      <c r="K170" s="183"/>
      <c r="L170" s="183"/>
      <c r="M170" s="183"/>
      <c r="N170" s="183"/>
      <c r="O170" s="183"/>
      <c r="P170" s="539"/>
      <c r="Q170" s="519"/>
    </row>
    <row r="171" spans="1:17" ht="12.75">
      <c r="A171" s="521"/>
      <c r="B171" s="522" t="s">
        <v>126</v>
      </c>
      <c r="C171" s="523">
        <v>241</v>
      </c>
      <c r="D171" s="524">
        <v>168</v>
      </c>
      <c r="E171" s="524">
        <v>159</v>
      </c>
      <c r="F171" s="524">
        <v>58</v>
      </c>
      <c r="G171" s="524">
        <v>46</v>
      </c>
      <c r="H171" s="525">
        <v>674</v>
      </c>
      <c r="I171" s="219"/>
      <c r="J171" s="183"/>
      <c r="K171" s="183"/>
      <c r="L171" s="183"/>
      <c r="M171" s="183"/>
      <c r="N171" s="183"/>
      <c r="O171" s="183"/>
      <c r="P171" s="546"/>
      <c r="Q171" s="519"/>
    </row>
    <row r="172" spans="1:17" ht="12.75">
      <c r="A172" s="526" t="s">
        <v>387</v>
      </c>
      <c r="B172" s="515" t="s">
        <v>427</v>
      </c>
      <c r="C172" s="527"/>
      <c r="D172" s="527"/>
      <c r="E172" s="527"/>
      <c r="F172" s="527"/>
      <c r="G172" s="527"/>
      <c r="H172" s="528"/>
      <c r="I172" s="219"/>
      <c r="J172" s="183"/>
      <c r="K172" s="183"/>
      <c r="L172" s="183"/>
      <c r="M172" s="183"/>
      <c r="N172" s="183"/>
      <c r="O172" s="183"/>
      <c r="P172" s="183"/>
      <c r="Q172" s="519"/>
    </row>
    <row r="173" spans="1:17" ht="12.75">
      <c r="A173" s="520"/>
      <c r="B173" s="515" t="s">
        <v>420</v>
      </c>
      <c r="C173" s="529">
        <v>0.0875</v>
      </c>
      <c r="D173" s="529">
        <v>0.03571428571428571</v>
      </c>
      <c r="E173" s="529">
        <v>0.04430379746835443</v>
      </c>
      <c r="F173" s="529">
        <v>0.034482758620689655</v>
      </c>
      <c r="G173" s="529">
        <v>0.021739130434782608</v>
      </c>
      <c r="H173" s="530">
        <v>0.05522388059701493</v>
      </c>
      <c r="I173" s="219"/>
      <c r="J173" s="183"/>
      <c r="K173" s="183"/>
      <c r="L173" s="183"/>
      <c r="M173" s="183"/>
      <c r="N173" s="183"/>
      <c r="O173" s="183"/>
      <c r="P173" s="539"/>
      <c r="Q173" s="519"/>
    </row>
    <row r="174" spans="1:17" ht="12.75">
      <c r="A174" s="520"/>
      <c r="B174" s="515" t="s">
        <v>421</v>
      </c>
      <c r="C174" s="529">
        <v>0.2375</v>
      </c>
      <c r="D174" s="529">
        <v>0.11904761904761904</v>
      </c>
      <c r="E174" s="529">
        <v>0.1518987341772152</v>
      </c>
      <c r="F174" s="529">
        <v>0.10344827586206896</v>
      </c>
      <c r="G174" s="529">
        <v>0.21739130434782608</v>
      </c>
      <c r="H174" s="530">
        <v>0.1746268656716418</v>
      </c>
      <c r="I174" s="219"/>
      <c r="J174" s="183"/>
      <c r="K174" s="183"/>
      <c r="L174" s="183"/>
      <c r="M174" s="183"/>
      <c r="N174" s="183"/>
      <c r="O174" s="183"/>
      <c r="P174" s="539"/>
      <c r="Q174" s="519"/>
    </row>
    <row r="175" spans="1:17" ht="12.75">
      <c r="A175" s="520"/>
      <c r="B175" s="515" t="s">
        <v>422</v>
      </c>
      <c r="C175" s="529">
        <v>0.675</v>
      </c>
      <c r="D175" s="529">
        <v>0.8452380952380952</v>
      </c>
      <c r="E175" s="529">
        <v>0.8037974683544303</v>
      </c>
      <c r="F175" s="529">
        <v>0.8620689655172413</v>
      </c>
      <c r="G175" s="529">
        <v>0.7608695652173914</v>
      </c>
      <c r="H175" s="530">
        <v>0.7701492537313432</v>
      </c>
      <c r="I175" s="219"/>
      <c r="J175" s="183"/>
      <c r="K175" s="183"/>
      <c r="L175" s="183"/>
      <c r="M175" s="183"/>
      <c r="N175" s="183"/>
      <c r="O175" s="183"/>
      <c r="P175" s="539"/>
      <c r="Q175" s="519"/>
    </row>
    <row r="176" spans="1:17" ht="12.75">
      <c r="A176" s="521"/>
      <c r="B176" s="522" t="s">
        <v>126</v>
      </c>
      <c r="C176" s="523">
        <v>240</v>
      </c>
      <c r="D176" s="524">
        <v>168</v>
      </c>
      <c r="E176" s="524">
        <v>158</v>
      </c>
      <c r="F176" s="524">
        <v>58</v>
      </c>
      <c r="G176" s="524">
        <v>46</v>
      </c>
      <c r="H176" s="525">
        <v>672</v>
      </c>
      <c r="I176" s="219"/>
      <c r="J176" s="183"/>
      <c r="K176" s="183"/>
      <c r="L176" s="183"/>
      <c r="M176" s="183"/>
      <c r="N176" s="183"/>
      <c r="O176" s="183"/>
      <c r="P176" s="546"/>
      <c r="Q176" s="519"/>
    </row>
    <row r="177" spans="1:17" ht="12.75">
      <c r="A177" s="526" t="s">
        <v>389</v>
      </c>
      <c r="B177" s="515" t="s">
        <v>428</v>
      </c>
      <c r="C177" s="527"/>
      <c r="D177" s="527"/>
      <c r="E177" s="527"/>
      <c r="F177" s="527"/>
      <c r="G177" s="527"/>
      <c r="H177" s="528"/>
      <c r="I177" s="219"/>
      <c r="J177" s="183"/>
      <c r="K177" s="183"/>
      <c r="L177" s="183"/>
      <c r="M177" s="183"/>
      <c r="N177" s="183"/>
      <c r="O177" s="183"/>
      <c r="P177" s="183"/>
      <c r="Q177" s="519"/>
    </row>
    <row r="178" spans="1:17" ht="12.75">
      <c r="A178" s="520"/>
      <c r="B178" s="515" t="s">
        <v>420</v>
      </c>
      <c r="C178" s="529">
        <v>0.3236514522821577</v>
      </c>
      <c r="D178" s="529">
        <v>0.21428571428571427</v>
      </c>
      <c r="E178" s="529">
        <v>0.22012578616352202</v>
      </c>
      <c r="F178" s="529">
        <v>0.15517241379310345</v>
      </c>
      <c r="G178" s="529">
        <v>0.3404255319148936</v>
      </c>
      <c r="H178" s="530">
        <v>0.2585438335809807</v>
      </c>
      <c r="I178" s="219"/>
      <c r="J178" s="183"/>
      <c r="K178" s="183"/>
      <c r="L178" s="183"/>
      <c r="M178" s="183"/>
      <c r="N178" s="183"/>
      <c r="O178" s="183"/>
      <c r="P178" s="539"/>
      <c r="Q178" s="519"/>
    </row>
    <row r="179" spans="1:17" ht="12.75">
      <c r="A179" s="520"/>
      <c r="B179" s="515" t="s">
        <v>421</v>
      </c>
      <c r="C179" s="529">
        <v>0.2157676348547718</v>
      </c>
      <c r="D179" s="529">
        <v>0.25595238095238093</v>
      </c>
      <c r="E179" s="529">
        <v>0.3270440251572327</v>
      </c>
      <c r="F179" s="529">
        <v>0.1896551724137931</v>
      </c>
      <c r="G179" s="529">
        <v>0.2978723404255319</v>
      </c>
      <c r="H179" s="530">
        <v>0.2555720653789004</v>
      </c>
      <c r="I179" s="219"/>
      <c r="J179" s="183"/>
      <c r="K179" s="183"/>
      <c r="L179" s="183"/>
      <c r="M179" s="183"/>
      <c r="N179" s="183"/>
      <c r="O179" s="183"/>
      <c r="P179" s="539"/>
      <c r="Q179" s="519"/>
    </row>
    <row r="180" spans="1:17" ht="12.75">
      <c r="A180" s="520"/>
      <c r="B180" s="515" t="s">
        <v>422</v>
      </c>
      <c r="C180" s="529">
        <v>0.4605809128630705</v>
      </c>
      <c r="D180" s="529">
        <v>0.5297619047619048</v>
      </c>
      <c r="E180" s="529">
        <v>0.4528301886792453</v>
      </c>
      <c r="F180" s="529">
        <v>0.6551724137931034</v>
      </c>
      <c r="G180" s="529">
        <v>0.3617021276595745</v>
      </c>
      <c r="H180" s="530">
        <v>0.48588410104011887</v>
      </c>
      <c r="I180" s="219"/>
      <c r="J180" s="183"/>
      <c r="K180" s="183"/>
      <c r="L180" s="183"/>
      <c r="M180" s="183"/>
      <c r="N180" s="183"/>
      <c r="O180" s="183"/>
      <c r="P180" s="539"/>
      <c r="Q180" s="519"/>
    </row>
    <row r="181" spans="1:17" ht="12.75">
      <c r="A181" s="521"/>
      <c r="B181" s="522" t="s">
        <v>126</v>
      </c>
      <c r="C181" s="523">
        <v>241</v>
      </c>
      <c r="D181" s="524">
        <v>168</v>
      </c>
      <c r="E181" s="524">
        <v>159</v>
      </c>
      <c r="F181" s="524">
        <v>58</v>
      </c>
      <c r="G181" s="524">
        <v>47</v>
      </c>
      <c r="H181" s="525">
        <v>675</v>
      </c>
      <c r="I181" s="219"/>
      <c r="J181" s="183"/>
      <c r="K181" s="183"/>
      <c r="L181" s="183"/>
      <c r="M181" s="183"/>
      <c r="N181" s="183"/>
      <c r="O181" s="183"/>
      <c r="P181" s="546"/>
      <c r="Q181" s="519"/>
    </row>
    <row r="182" spans="1:17" ht="12.75">
      <c r="A182" s="526" t="s">
        <v>391</v>
      </c>
      <c r="B182" s="515" t="s">
        <v>429</v>
      </c>
      <c r="C182" s="527"/>
      <c r="D182" s="527"/>
      <c r="E182" s="527"/>
      <c r="F182" s="527"/>
      <c r="G182" s="527"/>
      <c r="H182" s="528"/>
      <c r="I182" s="219"/>
      <c r="J182" s="183"/>
      <c r="K182" s="183"/>
      <c r="L182" s="183"/>
      <c r="M182" s="183"/>
      <c r="N182" s="183"/>
      <c r="O182" s="183"/>
      <c r="P182" s="183"/>
      <c r="Q182" s="519"/>
    </row>
    <row r="183" spans="1:17" ht="12.75">
      <c r="A183" s="520"/>
      <c r="B183" s="515" t="s">
        <v>420</v>
      </c>
      <c r="C183" s="529">
        <v>0.2987551867219917</v>
      </c>
      <c r="D183" s="529">
        <v>0.10778443113772455</v>
      </c>
      <c r="E183" s="529">
        <v>0.14465408805031446</v>
      </c>
      <c r="F183" s="529">
        <v>0.10344827586206896</v>
      </c>
      <c r="G183" s="529">
        <v>0.0851063829787234</v>
      </c>
      <c r="H183" s="530">
        <v>0.18303571428571427</v>
      </c>
      <c r="I183" s="219"/>
      <c r="J183" s="183"/>
      <c r="K183" s="183"/>
      <c r="L183" s="183"/>
      <c r="M183" s="183"/>
      <c r="N183" s="183"/>
      <c r="O183" s="183"/>
      <c r="P183" s="539"/>
      <c r="Q183" s="519"/>
    </row>
    <row r="184" spans="1:17" ht="12.75">
      <c r="A184" s="520"/>
      <c r="B184" s="515" t="s">
        <v>421</v>
      </c>
      <c r="C184" s="529">
        <v>0.3278008298755187</v>
      </c>
      <c r="D184" s="529">
        <v>0.2275449101796407</v>
      </c>
      <c r="E184" s="529">
        <v>0.32075471698113206</v>
      </c>
      <c r="F184" s="529">
        <v>0.1724137931034483</v>
      </c>
      <c r="G184" s="529">
        <v>0.3191489361702128</v>
      </c>
      <c r="H184" s="530">
        <v>0.28720238095238093</v>
      </c>
      <c r="I184" s="219"/>
      <c r="J184" s="183"/>
      <c r="K184" s="183"/>
      <c r="L184" s="183"/>
      <c r="M184" s="183"/>
      <c r="N184" s="183"/>
      <c r="O184" s="183"/>
      <c r="P184" s="539"/>
      <c r="Q184" s="519"/>
    </row>
    <row r="185" spans="1:17" ht="12.75">
      <c r="A185" s="520"/>
      <c r="B185" s="515" t="s">
        <v>422</v>
      </c>
      <c r="C185" s="529">
        <v>0.37344398340248963</v>
      </c>
      <c r="D185" s="529">
        <v>0.6646706586826348</v>
      </c>
      <c r="E185" s="529">
        <v>0.5345911949685535</v>
      </c>
      <c r="F185" s="529">
        <v>0.7241379310344828</v>
      </c>
      <c r="G185" s="529">
        <v>0.5957446808510638</v>
      </c>
      <c r="H185" s="530">
        <v>0.5297619047619048</v>
      </c>
      <c r="I185" s="219"/>
      <c r="J185" s="183"/>
      <c r="K185" s="183"/>
      <c r="L185" s="183"/>
      <c r="M185" s="183"/>
      <c r="N185" s="183"/>
      <c r="O185" s="183"/>
      <c r="P185" s="539"/>
      <c r="Q185" s="519"/>
    </row>
    <row r="186" spans="1:17" ht="12.75">
      <c r="A186" s="540"/>
      <c r="B186" s="522" t="s">
        <v>126</v>
      </c>
      <c r="C186" s="541">
        <v>241</v>
      </c>
      <c r="D186" s="541">
        <v>167</v>
      </c>
      <c r="E186" s="541">
        <v>159</v>
      </c>
      <c r="F186" s="541">
        <v>58</v>
      </c>
      <c r="G186" s="541">
        <v>47</v>
      </c>
      <c r="H186" s="542">
        <v>674</v>
      </c>
      <c r="I186" s="219"/>
      <c r="J186" s="183"/>
      <c r="K186" s="183"/>
      <c r="L186" s="183"/>
      <c r="M186" s="183"/>
      <c r="N186" s="183"/>
      <c r="O186" s="183"/>
      <c r="P186" s="546"/>
      <c r="Q186" s="519"/>
    </row>
    <row r="187" spans="1:17" ht="12.75">
      <c r="A187" s="526" t="s">
        <v>393</v>
      </c>
      <c r="B187" s="515" t="s">
        <v>430</v>
      </c>
      <c r="C187" s="527"/>
      <c r="D187" s="527"/>
      <c r="E187" s="527"/>
      <c r="F187" s="527"/>
      <c r="G187" s="527"/>
      <c r="H187" s="528"/>
      <c r="I187" s="219"/>
      <c r="J187" s="183"/>
      <c r="K187" s="183"/>
      <c r="L187" s="183"/>
      <c r="M187" s="183"/>
      <c r="N187" s="183"/>
      <c r="O187" s="183"/>
      <c r="P187" s="183"/>
      <c r="Q187" s="519"/>
    </row>
    <row r="188" spans="1:17" ht="12.75">
      <c r="A188" s="520"/>
      <c r="B188" s="515" t="s">
        <v>420</v>
      </c>
      <c r="C188" s="529">
        <v>0.6958333333333333</v>
      </c>
      <c r="D188" s="529">
        <v>0.47023809523809523</v>
      </c>
      <c r="E188" s="529">
        <v>0.559748427672956</v>
      </c>
      <c r="F188" s="529">
        <v>0.4827586206896552</v>
      </c>
      <c r="G188" s="529">
        <v>0.574468085106383</v>
      </c>
      <c r="H188" s="530">
        <v>0.5803571428571429</v>
      </c>
      <c r="I188" s="219"/>
      <c r="J188" s="183"/>
      <c r="K188" s="183"/>
      <c r="L188" s="183"/>
      <c r="M188" s="183"/>
      <c r="N188" s="183"/>
      <c r="O188" s="183"/>
      <c r="P188" s="539"/>
      <c r="Q188" s="519"/>
    </row>
    <row r="189" spans="1:17" ht="12.75">
      <c r="A189" s="520"/>
      <c r="B189" s="515" t="s">
        <v>421</v>
      </c>
      <c r="C189" s="529">
        <v>0.2125</v>
      </c>
      <c r="D189" s="529">
        <v>0.2916666666666667</v>
      </c>
      <c r="E189" s="529">
        <v>0.29559748427672955</v>
      </c>
      <c r="F189" s="529">
        <v>0.27586206896551724</v>
      </c>
      <c r="G189" s="529">
        <v>0.3191489361702128</v>
      </c>
      <c r="H189" s="530">
        <v>0.2648809523809524</v>
      </c>
      <c r="I189" s="219"/>
      <c r="J189" s="183"/>
      <c r="K189" s="183"/>
      <c r="L189" s="183"/>
      <c r="M189" s="183"/>
      <c r="N189" s="183"/>
      <c r="O189" s="183"/>
      <c r="P189" s="539"/>
      <c r="Q189" s="519"/>
    </row>
    <row r="190" spans="1:17" ht="12.75">
      <c r="A190" s="520"/>
      <c r="B190" s="515" t="s">
        <v>422</v>
      </c>
      <c r="C190" s="529">
        <v>0.09166666666666666</v>
      </c>
      <c r="D190" s="529">
        <v>0.23809523809523808</v>
      </c>
      <c r="E190" s="529">
        <v>0.14465408805031446</v>
      </c>
      <c r="F190" s="529">
        <v>0.2413793103448276</v>
      </c>
      <c r="G190" s="529">
        <v>0.10638297872340426</v>
      </c>
      <c r="H190" s="530">
        <v>0.15476190476190477</v>
      </c>
      <c r="I190" s="219"/>
      <c r="J190" s="183"/>
      <c r="K190" s="183"/>
      <c r="L190" s="183"/>
      <c r="M190" s="183"/>
      <c r="N190" s="183"/>
      <c r="O190" s="183"/>
      <c r="P190" s="539"/>
      <c r="Q190" s="519"/>
    </row>
    <row r="191" spans="1:17" ht="12.75">
      <c r="A191" s="537"/>
      <c r="B191" s="534" t="s">
        <v>126</v>
      </c>
      <c r="C191" s="222">
        <v>240</v>
      </c>
      <c r="D191" s="222">
        <v>168</v>
      </c>
      <c r="E191" s="222">
        <v>159</v>
      </c>
      <c r="F191" s="222">
        <v>58</v>
      </c>
      <c r="G191" s="222">
        <v>47</v>
      </c>
      <c r="H191" s="220">
        <v>674</v>
      </c>
      <c r="I191" s="219"/>
      <c r="J191" s="183"/>
      <c r="K191" s="183"/>
      <c r="L191" s="183"/>
      <c r="M191" s="183"/>
      <c r="N191" s="183"/>
      <c r="O191" s="183"/>
      <c r="P191" s="546"/>
      <c r="Q191" s="519"/>
    </row>
    <row r="192" spans="1:17" ht="12.75">
      <c r="A192" s="505" t="s">
        <v>94</v>
      </c>
      <c r="B192" s="543"/>
      <c r="C192" s="544"/>
      <c r="D192" s="544"/>
      <c r="E192" s="544"/>
      <c r="F192" s="544"/>
      <c r="G192" s="544"/>
      <c r="H192" s="545"/>
      <c r="I192" s="183"/>
      <c r="J192" s="183"/>
      <c r="K192" s="183"/>
      <c r="L192" s="183"/>
      <c r="M192" s="183"/>
      <c r="N192" s="183"/>
      <c r="O192" s="183"/>
      <c r="P192" s="546"/>
      <c r="Q192" s="519"/>
    </row>
    <row r="193" spans="1:8" ht="12.75">
      <c r="A193" s="547" t="s">
        <v>431</v>
      </c>
      <c r="B193" s="548"/>
      <c r="C193" s="549"/>
      <c r="D193" s="549"/>
      <c r="E193" s="549"/>
      <c r="F193" s="549"/>
      <c r="G193" s="549"/>
      <c r="H193" s="549"/>
    </row>
    <row r="194" spans="3:8" ht="12.75">
      <c r="C194" s="550"/>
      <c r="D194" s="550"/>
      <c r="E194" s="550"/>
      <c r="F194" s="550"/>
      <c r="G194" s="550"/>
      <c r="H194" s="550"/>
    </row>
    <row r="195" spans="3:8" ht="12.75">
      <c r="C195" s="550"/>
      <c r="D195" s="550"/>
      <c r="E195" s="550"/>
      <c r="F195" s="550"/>
      <c r="G195" s="550"/>
      <c r="H195" s="550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X209"/>
  <sheetViews>
    <sheetView workbookViewId="0" topLeftCell="AA2">
      <selection activeCell="Z2" sqref="Z2"/>
    </sheetView>
  </sheetViews>
  <sheetFormatPr defaultColWidth="9.140625" defaultRowHeight="12.75"/>
  <cols>
    <col min="1" max="1" width="4.00390625" style="503" customWidth="1"/>
    <col min="2" max="2" width="40.8515625" style="503" customWidth="1"/>
    <col min="3" max="8" width="8.8515625" style="503" customWidth="1"/>
    <col min="9" max="9" width="3.421875" style="503" customWidth="1"/>
    <col min="10" max="15" width="1.421875" style="503" customWidth="1"/>
    <col min="16" max="16" width="1.421875" style="513" customWidth="1"/>
    <col min="17" max="18" width="1.421875" style="503" customWidth="1"/>
    <col min="19" max="25" width="1.421875" style="513" customWidth="1"/>
    <col min="26" max="26" width="9.140625" style="513" customWidth="1"/>
    <col min="27" max="16384" width="9.140625" style="503" customWidth="1"/>
  </cols>
  <sheetData>
    <row r="1" spans="1:38" ht="12.75">
      <c r="A1" s="180" t="s">
        <v>85</v>
      </c>
      <c r="B1" s="181"/>
      <c r="C1" s="181"/>
      <c r="D1" s="181"/>
      <c r="E1" s="181"/>
      <c r="F1" s="181"/>
      <c r="G1" s="181"/>
      <c r="H1" s="182"/>
      <c r="I1" s="183"/>
      <c r="J1" s="270"/>
      <c r="K1" s="270"/>
      <c r="L1" s="270"/>
      <c r="M1" s="270"/>
      <c r="N1" s="270"/>
      <c r="O1" s="270"/>
      <c r="P1" s="564"/>
      <c r="Q1" s="558"/>
      <c r="R1" s="558"/>
      <c r="S1" s="559"/>
      <c r="T1" s="559"/>
      <c r="U1" s="559"/>
      <c r="V1" s="559"/>
      <c r="W1" s="559"/>
      <c r="X1" s="559"/>
      <c r="Y1" s="559"/>
      <c r="AL1" s="513"/>
    </row>
    <row r="2" spans="1:50" ht="18">
      <c r="A2" s="504" t="s">
        <v>101</v>
      </c>
      <c r="B2" s="505"/>
      <c r="C2" s="186"/>
      <c r="D2" s="186"/>
      <c r="E2" s="186"/>
      <c r="F2" s="186"/>
      <c r="G2" s="186"/>
      <c r="H2" s="187"/>
      <c r="I2" s="183"/>
      <c r="J2" s="565" t="s">
        <v>365</v>
      </c>
      <c r="K2" s="565"/>
      <c r="L2" s="565"/>
      <c r="M2" s="565"/>
      <c r="N2" s="270"/>
      <c r="O2" s="270"/>
      <c r="P2" s="564"/>
      <c r="Q2" s="558"/>
      <c r="R2" s="558"/>
      <c r="S2" s="559"/>
      <c r="T2" s="559"/>
      <c r="U2" s="559"/>
      <c r="V2" s="559"/>
      <c r="W2" s="559"/>
      <c r="X2" s="559"/>
      <c r="Y2" s="559"/>
      <c r="AA2" s="551" t="s">
        <v>432</v>
      </c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 t="s">
        <v>432</v>
      </c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</row>
    <row r="3" spans="1:25" ht="12.75">
      <c r="A3" s="185" t="s">
        <v>366</v>
      </c>
      <c r="B3" s="505"/>
      <c r="C3" s="186"/>
      <c r="D3" s="186"/>
      <c r="E3" s="186"/>
      <c r="F3" s="186"/>
      <c r="G3" s="186"/>
      <c r="H3" s="187"/>
      <c r="I3" s="183"/>
      <c r="J3" s="270"/>
      <c r="K3" s="270"/>
      <c r="L3" s="270"/>
      <c r="M3" s="270"/>
      <c r="N3" s="270"/>
      <c r="O3" s="270"/>
      <c r="P3" s="564"/>
      <c r="Q3" s="558"/>
      <c r="R3" s="558"/>
      <c r="S3" s="559"/>
      <c r="T3" s="559"/>
      <c r="U3" s="559"/>
      <c r="V3" s="559"/>
      <c r="W3" s="559"/>
      <c r="X3" s="559"/>
      <c r="Y3" s="559"/>
    </row>
    <row r="4" spans="1:48" ht="12.75">
      <c r="A4" s="506" t="s">
        <v>367</v>
      </c>
      <c r="B4" s="507"/>
      <c r="C4" s="192"/>
      <c r="D4" s="192"/>
      <c r="E4" s="192"/>
      <c r="F4" s="192"/>
      <c r="G4" s="192"/>
      <c r="H4" s="193"/>
      <c r="I4" s="183"/>
      <c r="J4" s="270"/>
      <c r="K4" s="270"/>
      <c r="L4" s="270"/>
      <c r="M4" s="270"/>
      <c r="N4" s="270"/>
      <c r="O4" s="270"/>
      <c r="P4" s="566" t="s">
        <v>368</v>
      </c>
      <c r="Q4" s="558"/>
      <c r="R4" s="558"/>
      <c r="S4" s="559"/>
      <c r="T4" s="559"/>
      <c r="U4" s="559"/>
      <c r="V4" s="559"/>
      <c r="W4" s="559"/>
      <c r="X4" s="559"/>
      <c r="Y4" s="559"/>
      <c r="AC4" s="552"/>
      <c r="AD4" s="549"/>
      <c r="AE4" s="549"/>
      <c r="AF4" s="552"/>
      <c r="AG4" s="549"/>
      <c r="AH4" s="552"/>
      <c r="AI4" s="552"/>
      <c r="AJ4" s="549"/>
      <c r="AO4" s="552"/>
      <c r="AP4" s="549"/>
      <c r="AQ4" s="549"/>
      <c r="AR4" s="552"/>
      <c r="AS4" s="549"/>
      <c r="AT4" s="552"/>
      <c r="AU4" s="552"/>
      <c r="AV4" s="549"/>
    </row>
    <row r="5" spans="1:25" ht="4.5" customHeight="1">
      <c r="A5" s="508"/>
      <c r="B5" s="182"/>
      <c r="C5" s="195"/>
      <c r="D5" s="181"/>
      <c r="E5" s="181"/>
      <c r="F5" s="181"/>
      <c r="G5" s="181"/>
      <c r="H5" s="182"/>
      <c r="I5" s="183"/>
      <c r="J5" s="270"/>
      <c r="K5" s="270"/>
      <c r="L5" s="270"/>
      <c r="M5" s="270"/>
      <c r="N5" s="270"/>
      <c r="O5" s="270"/>
      <c r="P5" s="410"/>
      <c r="Q5" s="558"/>
      <c r="R5" s="558"/>
      <c r="S5" s="559"/>
      <c r="T5" s="559"/>
      <c r="U5" s="559"/>
      <c r="V5" s="559"/>
      <c r="W5" s="559"/>
      <c r="X5" s="559"/>
      <c r="Y5" s="559"/>
    </row>
    <row r="6" spans="1:48" ht="14.25" customHeight="1">
      <c r="A6" s="196" t="s">
        <v>60</v>
      </c>
      <c r="B6" s="197"/>
      <c r="C6" s="198" t="s">
        <v>89</v>
      </c>
      <c r="D6" s="108" t="s">
        <v>61</v>
      </c>
      <c r="E6" s="108" t="s">
        <v>62</v>
      </c>
      <c r="F6" s="108" t="s">
        <v>63</v>
      </c>
      <c r="G6" s="108" t="s">
        <v>64</v>
      </c>
      <c r="H6" s="109" t="s">
        <v>16</v>
      </c>
      <c r="I6" s="183"/>
      <c r="J6" s="567" t="s">
        <v>89</v>
      </c>
      <c r="K6" s="174" t="s">
        <v>61</v>
      </c>
      <c r="L6" s="174" t="s">
        <v>62</v>
      </c>
      <c r="M6" s="174" t="s">
        <v>63</v>
      </c>
      <c r="N6" s="174" t="s">
        <v>64</v>
      </c>
      <c r="O6" s="174" t="s">
        <v>16</v>
      </c>
      <c r="P6" s="568" t="s">
        <v>14</v>
      </c>
      <c r="Q6" s="558"/>
      <c r="R6" s="558"/>
      <c r="S6" s="174" t="s">
        <v>89</v>
      </c>
      <c r="T6" s="174" t="s">
        <v>61</v>
      </c>
      <c r="U6" s="174" t="s">
        <v>62</v>
      </c>
      <c r="V6" s="174" t="s">
        <v>63</v>
      </c>
      <c r="W6" s="174" t="s">
        <v>64</v>
      </c>
      <c r="X6" s="174"/>
      <c r="Y6" s="174" t="s">
        <v>16</v>
      </c>
      <c r="AC6" s="552" t="s">
        <v>433</v>
      </c>
      <c r="AD6" s="549"/>
      <c r="AE6" s="549"/>
      <c r="AF6" s="552" t="s">
        <v>434</v>
      </c>
      <c r="AG6" s="549"/>
      <c r="AH6" s="552"/>
      <c r="AI6" s="552" t="s">
        <v>435</v>
      </c>
      <c r="AJ6" s="549"/>
      <c r="AO6" s="552" t="s">
        <v>433</v>
      </c>
      <c r="AP6" s="549"/>
      <c r="AQ6" s="549"/>
      <c r="AR6" s="552" t="s">
        <v>434</v>
      </c>
      <c r="AS6" s="549"/>
      <c r="AT6" s="552"/>
      <c r="AU6" s="552" t="s">
        <v>435</v>
      </c>
      <c r="AV6" s="549"/>
    </row>
    <row r="7" spans="1:25" ht="12.75">
      <c r="A7" s="509"/>
      <c r="B7" s="510" t="s">
        <v>256</v>
      </c>
      <c r="C7" s="200">
        <v>242</v>
      </c>
      <c r="D7" s="114">
        <v>168</v>
      </c>
      <c r="E7" s="114">
        <v>159</v>
      </c>
      <c r="F7" s="114">
        <v>58</v>
      </c>
      <c r="G7" s="114">
        <v>47</v>
      </c>
      <c r="H7" s="115">
        <v>674</v>
      </c>
      <c r="I7" s="183"/>
      <c r="J7" s="270">
        <v>242</v>
      </c>
      <c r="K7" s="270">
        <v>168</v>
      </c>
      <c r="L7" s="270">
        <v>159</v>
      </c>
      <c r="M7" s="270">
        <v>58</v>
      </c>
      <c r="N7" s="270">
        <v>47</v>
      </c>
      <c r="O7" s="270">
        <v>676</v>
      </c>
      <c r="P7" s="270">
        <v>676</v>
      </c>
      <c r="Q7" s="558"/>
      <c r="R7" s="558"/>
      <c r="S7" s="559"/>
      <c r="T7" s="559"/>
      <c r="U7" s="559"/>
      <c r="V7" s="559"/>
      <c r="W7" s="559"/>
      <c r="X7" s="559"/>
      <c r="Y7" s="559"/>
    </row>
    <row r="8" spans="1:25" ht="12.75">
      <c r="A8" s="511" t="s">
        <v>369</v>
      </c>
      <c r="B8" s="512" t="s">
        <v>370</v>
      </c>
      <c r="C8" s="181"/>
      <c r="D8" s="181"/>
      <c r="E8" s="181"/>
      <c r="F8" s="181"/>
      <c r="G8" s="181"/>
      <c r="H8" s="182"/>
      <c r="I8" s="183"/>
      <c r="J8" s="270"/>
      <c r="K8" s="270"/>
      <c r="L8" s="270"/>
      <c r="M8" s="270"/>
      <c r="N8" s="270"/>
      <c r="O8" s="270"/>
      <c r="P8" s="559"/>
      <c r="Q8" s="569" t="s">
        <v>369</v>
      </c>
      <c r="R8" s="560" t="s">
        <v>370</v>
      </c>
      <c r="S8" s="559"/>
      <c r="T8" s="559"/>
      <c r="U8" s="559"/>
      <c r="V8" s="559"/>
      <c r="W8" s="559"/>
      <c r="X8" s="559"/>
      <c r="Y8" s="559"/>
    </row>
    <row r="9" spans="1:25" ht="11.25" customHeight="1">
      <c r="A9" s="514" t="s">
        <v>371</v>
      </c>
      <c r="B9" s="515" t="s">
        <v>372</v>
      </c>
      <c r="C9" s="516"/>
      <c r="D9" s="517"/>
      <c r="E9" s="517"/>
      <c r="F9" s="517"/>
      <c r="G9" s="517"/>
      <c r="H9" s="518"/>
      <c r="I9" s="519"/>
      <c r="J9" s="570"/>
      <c r="K9" s="570"/>
      <c r="L9" s="570"/>
      <c r="M9" s="570"/>
      <c r="N9" s="570"/>
      <c r="O9" s="276"/>
      <c r="P9" s="561"/>
      <c r="Q9" s="571" t="s">
        <v>371</v>
      </c>
      <c r="R9" s="561" t="s">
        <v>372</v>
      </c>
      <c r="S9" s="559"/>
      <c r="T9" s="559"/>
      <c r="U9" s="559"/>
      <c r="V9" s="559"/>
      <c r="W9" s="559"/>
      <c r="X9" s="559"/>
      <c r="Y9" s="559"/>
    </row>
    <row r="10" spans="1:26" ht="11.25" customHeight="1">
      <c r="A10" s="520"/>
      <c r="B10" s="515" t="s">
        <v>373</v>
      </c>
      <c r="C10" s="516">
        <v>0.17012448132780084</v>
      </c>
      <c r="D10" s="517">
        <v>0.07142857142857142</v>
      </c>
      <c r="E10" s="517">
        <v>0.10062893081761007</v>
      </c>
      <c r="F10" s="517">
        <v>0.14035087719298245</v>
      </c>
      <c r="G10" s="517">
        <v>0.14893617021276595</v>
      </c>
      <c r="H10" s="518">
        <v>0.125</v>
      </c>
      <c r="I10" s="519"/>
      <c r="J10" s="570">
        <v>41</v>
      </c>
      <c r="K10" s="570">
        <v>12</v>
      </c>
      <c r="L10" s="570">
        <v>16</v>
      </c>
      <c r="M10" s="570">
        <v>8</v>
      </c>
      <c r="N10" s="570">
        <v>7</v>
      </c>
      <c r="O10" s="276">
        <f>SUM(J10:N10)</f>
        <v>84</v>
      </c>
      <c r="P10" s="561">
        <v>84</v>
      </c>
      <c r="Q10" s="572"/>
      <c r="R10" s="562" t="s">
        <v>436</v>
      </c>
      <c r="S10" s="563">
        <v>0.5809128630705394</v>
      </c>
      <c r="T10" s="563">
        <v>0.5833333333333333</v>
      </c>
      <c r="U10" s="563">
        <v>0.559748427672956</v>
      </c>
      <c r="V10" s="563">
        <v>0.6666666666666666</v>
      </c>
      <c r="W10" s="563">
        <v>0.6170212765957447</v>
      </c>
      <c r="X10" s="563"/>
      <c r="Y10" s="563">
        <v>0.5863095238095238</v>
      </c>
      <c r="Z10" s="553"/>
    </row>
    <row r="11" spans="1:26" ht="11.25" customHeight="1">
      <c r="A11" s="520"/>
      <c r="B11" s="515" t="s">
        <v>374</v>
      </c>
      <c r="C11" s="516">
        <v>0.4107883817427386</v>
      </c>
      <c r="D11" s="517">
        <v>0.5119047619047619</v>
      </c>
      <c r="E11" s="517">
        <v>0.4591194968553459</v>
      </c>
      <c r="F11" s="517">
        <v>0.5263157894736842</v>
      </c>
      <c r="G11" s="517">
        <v>0.46808510638297873</v>
      </c>
      <c r="H11" s="518">
        <v>0.46130952380952384</v>
      </c>
      <c r="I11" s="519"/>
      <c r="J11" s="570">
        <v>99</v>
      </c>
      <c r="K11" s="570">
        <v>86</v>
      </c>
      <c r="L11" s="570">
        <v>73</v>
      </c>
      <c r="M11" s="570">
        <v>30</v>
      </c>
      <c r="N11" s="570">
        <v>22</v>
      </c>
      <c r="O11" s="276">
        <f>SUM(J11:N11)</f>
        <v>310</v>
      </c>
      <c r="P11" s="561">
        <v>310</v>
      </c>
      <c r="Q11" s="572"/>
      <c r="R11" s="562" t="s">
        <v>437</v>
      </c>
      <c r="S11" s="563">
        <v>0.4024896265560166</v>
      </c>
      <c r="T11" s="563">
        <v>0.3988095238095238</v>
      </c>
      <c r="U11" s="563">
        <v>0.4213836477987421</v>
      </c>
      <c r="V11" s="563">
        <v>0.3333333333333333</v>
      </c>
      <c r="W11" s="563">
        <v>0.3404255319148936</v>
      </c>
      <c r="X11" s="563"/>
      <c r="Y11" s="563">
        <v>0.3958333333333333</v>
      </c>
      <c r="Z11" s="553"/>
    </row>
    <row r="12" spans="1:26" ht="11.25" customHeight="1">
      <c r="A12" s="520"/>
      <c r="B12" s="515" t="s">
        <v>375</v>
      </c>
      <c r="C12" s="516">
        <v>0.34854771784232363</v>
      </c>
      <c r="D12" s="517">
        <v>0.35119047619047616</v>
      </c>
      <c r="E12" s="517">
        <v>0.3710691823899371</v>
      </c>
      <c r="F12" s="517">
        <v>0.2982456140350877</v>
      </c>
      <c r="G12" s="517">
        <v>0.2978723404255319</v>
      </c>
      <c r="H12" s="518">
        <v>0.34672619047619047</v>
      </c>
      <c r="I12" s="519"/>
      <c r="J12" s="570">
        <v>84</v>
      </c>
      <c r="K12" s="570">
        <v>59</v>
      </c>
      <c r="L12" s="570">
        <v>59</v>
      </c>
      <c r="M12" s="570">
        <v>17</v>
      </c>
      <c r="N12" s="570">
        <v>14</v>
      </c>
      <c r="O12" s="276">
        <f>SUM(J12:N12)</f>
        <v>233</v>
      </c>
      <c r="P12" s="561">
        <v>234</v>
      </c>
      <c r="Q12" s="572"/>
      <c r="R12" s="562" t="s">
        <v>438</v>
      </c>
      <c r="S12" s="563">
        <v>0.016597510373443983</v>
      </c>
      <c r="T12" s="563">
        <v>0.017857142857142856</v>
      </c>
      <c r="U12" s="563">
        <v>0.018867924528301886</v>
      </c>
      <c r="V12" s="563">
        <v>0</v>
      </c>
      <c r="W12" s="563">
        <v>0.0425531914893617</v>
      </c>
      <c r="X12" s="563"/>
      <c r="Y12" s="563">
        <v>0.017857142857142856</v>
      </c>
      <c r="Z12" s="553"/>
    </row>
    <row r="13" spans="1:26" ht="11.25" customHeight="1">
      <c r="A13" s="520"/>
      <c r="B13" s="515" t="s">
        <v>376</v>
      </c>
      <c r="C13" s="516">
        <v>0.05394190871369295</v>
      </c>
      <c r="D13" s="517">
        <v>0.047619047619047616</v>
      </c>
      <c r="E13" s="517">
        <v>0.050314465408805034</v>
      </c>
      <c r="F13" s="517">
        <v>0.03508771929824561</v>
      </c>
      <c r="G13" s="517">
        <v>0.0425531914893617</v>
      </c>
      <c r="H13" s="518">
        <v>0.049107142857142856</v>
      </c>
      <c r="I13" s="519"/>
      <c r="J13" s="570">
        <v>13</v>
      </c>
      <c r="K13" s="570">
        <v>8</v>
      </c>
      <c r="L13" s="570">
        <v>8</v>
      </c>
      <c r="M13" s="570">
        <v>2</v>
      </c>
      <c r="N13" s="570">
        <v>2</v>
      </c>
      <c r="O13" s="276">
        <f>SUM(J13:N13)</f>
        <v>33</v>
      </c>
      <c r="P13" s="561">
        <v>34</v>
      </c>
      <c r="Q13" s="572"/>
      <c r="R13" s="558"/>
      <c r="S13" s="563">
        <v>1</v>
      </c>
      <c r="T13" s="563">
        <v>1</v>
      </c>
      <c r="U13" s="563">
        <v>1</v>
      </c>
      <c r="V13" s="563">
        <v>1</v>
      </c>
      <c r="W13" s="563">
        <v>1</v>
      </c>
      <c r="X13" s="563"/>
      <c r="Y13" s="563">
        <v>1</v>
      </c>
      <c r="Z13" s="553"/>
    </row>
    <row r="14" spans="1:25" ht="11.25" customHeight="1">
      <c r="A14" s="520"/>
      <c r="B14" s="515" t="s">
        <v>377</v>
      </c>
      <c r="C14" s="516">
        <v>0.016597510373443983</v>
      </c>
      <c r="D14" s="517">
        <v>0.017857142857142856</v>
      </c>
      <c r="E14" s="517">
        <v>0.018867924528301886</v>
      </c>
      <c r="F14" s="517">
        <v>0</v>
      </c>
      <c r="G14" s="517">
        <v>0.0425531914893617</v>
      </c>
      <c r="H14" s="518">
        <v>0.017857142857142856</v>
      </c>
      <c r="I14" s="519"/>
      <c r="J14" s="570">
        <v>4</v>
      </c>
      <c r="K14" s="570">
        <v>3</v>
      </c>
      <c r="L14" s="570">
        <v>3</v>
      </c>
      <c r="M14" s="570">
        <v>0</v>
      </c>
      <c r="N14" s="570">
        <v>2</v>
      </c>
      <c r="O14" s="276">
        <f>SUM(J14:N14)</f>
        <v>12</v>
      </c>
      <c r="P14" s="561">
        <v>12</v>
      </c>
      <c r="Q14" s="572"/>
      <c r="R14" s="558"/>
      <c r="S14" s="559"/>
      <c r="T14" s="559"/>
      <c r="U14" s="559"/>
      <c r="V14" s="559"/>
      <c r="W14" s="559"/>
      <c r="X14" s="559"/>
      <c r="Y14" s="559"/>
    </row>
    <row r="15" spans="1:50" ht="11.25" customHeight="1">
      <c r="A15" s="521"/>
      <c r="B15" s="522" t="s">
        <v>126</v>
      </c>
      <c r="C15" s="523">
        <v>241</v>
      </c>
      <c r="D15" s="524">
        <v>168</v>
      </c>
      <c r="E15" s="524">
        <v>159</v>
      </c>
      <c r="F15" s="524">
        <v>57</v>
      </c>
      <c r="G15" s="524">
        <v>47</v>
      </c>
      <c r="H15" s="525">
        <v>672</v>
      </c>
      <c r="I15" s="519"/>
      <c r="J15" s="570">
        <f aca="true" t="shared" si="0" ref="J15:P15">SUM(J9:J14)</f>
        <v>241</v>
      </c>
      <c r="K15" s="570">
        <f t="shared" si="0"/>
        <v>168</v>
      </c>
      <c r="L15" s="570">
        <f t="shared" si="0"/>
        <v>159</v>
      </c>
      <c r="M15" s="570">
        <f t="shared" si="0"/>
        <v>57</v>
      </c>
      <c r="N15" s="570">
        <f t="shared" si="0"/>
        <v>47</v>
      </c>
      <c r="O15" s="276">
        <f t="shared" si="0"/>
        <v>672</v>
      </c>
      <c r="P15" s="573">
        <f t="shared" si="0"/>
        <v>674</v>
      </c>
      <c r="Q15" s="572"/>
      <c r="R15" s="558"/>
      <c r="S15" s="559"/>
      <c r="T15" s="559"/>
      <c r="U15" s="559"/>
      <c r="V15" s="559"/>
      <c r="W15" s="559"/>
      <c r="X15" s="559"/>
      <c r="Y15" s="559"/>
      <c r="AL15" s="554"/>
      <c r="AX15" s="554"/>
    </row>
    <row r="16" spans="1:25" ht="12.75">
      <c r="A16" s="526" t="s">
        <v>378</v>
      </c>
      <c r="B16" s="515" t="s">
        <v>379</v>
      </c>
      <c r="C16" s="527"/>
      <c r="D16" s="527"/>
      <c r="E16" s="527"/>
      <c r="F16" s="527"/>
      <c r="G16" s="527"/>
      <c r="H16" s="528"/>
      <c r="I16" s="183"/>
      <c r="J16" s="276"/>
      <c r="K16" s="276"/>
      <c r="L16" s="276"/>
      <c r="M16" s="276"/>
      <c r="N16" s="276"/>
      <c r="O16" s="276"/>
      <c r="P16" s="276"/>
      <c r="Q16" s="574" t="s">
        <v>378</v>
      </c>
      <c r="R16" s="561" t="s">
        <v>379</v>
      </c>
      <c r="S16" s="559"/>
      <c r="T16" s="559"/>
      <c r="U16" s="559"/>
      <c r="V16" s="559"/>
      <c r="W16" s="559"/>
      <c r="X16" s="559"/>
      <c r="Y16" s="559"/>
    </row>
    <row r="17" spans="1:25" ht="12.75">
      <c r="A17" s="520"/>
      <c r="B17" s="515" t="s">
        <v>373</v>
      </c>
      <c r="C17" s="529">
        <v>0.15767634854771784</v>
      </c>
      <c r="D17" s="529">
        <v>0.08928571428571429</v>
      </c>
      <c r="E17" s="529">
        <v>0.13924050632911392</v>
      </c>
      <c r="F17" s="529">
        <v>0.12280701754385964</v>
      </c>
      <c r="G17" s="529">
        <v>0.1276595744680851</v>
      </c>
      <c r="H17" s="530">
        <v>0.13114754098360656</v>
      </c>
      <c r="I17" s="183"/>
      <c r="J17" s="276">
        <v>38</v>
      </c>
      <c r="K17" s="276">
        <v>15</v>
      </c>
      <c r="L17" s="276">
        <v>22</v>
      </c>
      <c r="M17" s="276">
        <v>7</v>
      </c>
      <c r="N17" s="276">
        <v>6</v>
      </c>
      <c r="O17" s="276">
        <f>SUM(J17:N17)</f>
        <v>88</v>
      </c>
      <c r="P17" s="561">
        <v>88</v>
      </c>
      <c r="Q17" s="572"/>
      <c r="R17" s="562" t="s">
        <v>436</v>
      </c>
      <c r="S17" s="563">
        <v>0.4730290456431535</v>
      </c>
      <c r="T17" s="563">
        <v>0.43452380952380953</v>
      </c>
      <c r="U17" s="563">
        <v>0.5443037974683544</v>
      </c>
      <c r="V17" s="563">
        <v>0.40350877192982454</v>
      </c>
      <c r="W17" s="563">
        <v>0.5319148936170213</v>
      </c>
      <c r="X17" s="563"/>
      <c r="Y17" s="563">
        <v>0.4783904619970194</v>
      </c>
    </row>
    <row r="18" spans="1:25" ht="12.75">
      <c r="A18" s="520"/>
      <c r="B18" s="515" t="s">
        <v>374</v>
      </c>
      <c r="C18" s="529">
        <v>0.3153526970954357</v>
      </c>
      <c r="D18" s="529">
        <v>0.34523809523809523</v>
      </c>
      <c r="E18" s="529">
        <v>0.4050632911392405</v>
      </c>
      <c r="F18" s="529">
        <v>0.2807017543859649</v>
      </c>
      <c r="G18" s="529">
        <v>0.40425531914893614</v>
      </c>
      <c r="H18" s="530">
        <v>0.3472429210134128</v>
      </c>
      <c r="I18" s="183"/>
      <c r="J18" s="276">
        <v>76</v>
      </c>
      <c r="K18" s="276">
        <v>58</v>
      </c>
      <c r="L18" s="276">
        <v>64</v>
      </c>
      <c r="M18" s="276">
        <v>16</v>
      </c>
      <c r="N18" s="276">
        <v>19</v>
      </c>
      <c r="O18" s="276">
        <f>SUM(J18:N18)</f>
        <v>233</v>
      </c>
      <c r="P18" s="561">
        <v>234</v>
      </c>
      <c r="Q18" s="572"/>
      <c r="R18" s="562" t="s">
        <v>437</v>
      </c>
      <c r="S18" s="563">
        <v>0.4315352697095436</v>
      </c>
      <c r="T18" s="563">
        <v>0.5059523809523809</v>
      </c>
      <c r="U18" s="563">
        <v>0.430379746835443</v>
      </c>
      <c r="V18" s="563">
        <v>0.5263157894736842</v>
      </c>
      <c r="W18" s="563">
        <v>0.425531914893617</v>
      </c>
      <c r="X18" s="563"/>
      <c r="Y18" s="563">
        <v>0.45752608047690013</v>
      </c>
    </row>
    <row r="19" spans="1:25" ht="12.75">
      <c r="A19" s="520"/>
      <c r="B19" s="515" t="s">
        <v>375</v>
      </c>
      <c r="C19" s="529">
        <v>0.3153526970954357</v>
      </c>
      <c r="D19" s="529">
        <v>0.4107142857142857</v>
      </c>
      <c r="E19" s="529">
        <v>0.2974683544303797</v>
      </c>
      <c r="F19" s="529">
        <v>0.3684210526315789</v>
      </c>
      <c r="G19" s="529">
        <v>0.3404255319148936</v>
      </c>
      <c r="H19" s="530">
        <v>0.3412816691505216</v>
      </c>
      <c r="I19" s="183"/>
      <c r="J19" s="276">
        <v>76</v>
      </c>
      <c r="K19" s="276">
        <v>69</v>
      </c>
      <c r="L19" s="276">
        <v>47</v>
      </c>
      <c r="M19" s="276">
        <v>21</v>
      </c>
      <c r="N19" s="276">
        <v>16</v>
      </c>
      <c r="O19" s="276">
        <f>SUM(J19:N19)</f>
        <v>229</v>
      </c>
      <c r="P19" s="561">
        <v>229</v>
      </c>
      <c r="Q19" s="572"/>
      <c r="R19" s="562" t="s">
        <v>438</v>
      </c>
      <c r="S19" s="563">
        <v>0.0954356846473029</v>
      </c>
      <c r="T19" s="563">
        <v>0.05952380952380952</v>
      </c>
      <c r="U19" s="563">
        <v>0.02531645569620253</v>
      </c>
      <c r="V19" s="563">
        <v>0.07017543859649122</v>
      </c>
      <c r="W19" s="563">
        <v>0.0425531914893617</v>
      </c>
      <c r="X19" s="563"/>
      <c r="Y19" s="563">
        <v>0.06408345752608048</v>
      </c>
    </row>
    <row r="20" spans="1:25" ht="12.75">
      <c r="A20" s="520"/>
      <c r="B20" s="515" t="s">
        <v>376</v>
      </c>
      <c r="C20" s="529">
        <v>0.11618257261410789</v>
      </c>
      <c r="D20" s="529">
        <v>0.09523809523809523</v>
      </c>
      <c r="E20" s="529">
        <v>0.13291139240506328</v>
      </c>
      <c r="F20" s="529">
        <v>0.15789473684210525</v>
      </c>
      <c r="G20" s="529">
        <v>0.0851063829787234</v>
      </c>
      <c r="H20" s="530">
        <v>0.11624441132637854</v>
      </c>
      <c r="I20" s="183"/>
      <c r="J20" s="276">
        <v>28</v>
      </c>
      <c r="K20" s="276">
        <v>16</v>
      </c>
      <c r="L20" s="276">
        <v>21</v>
      </c>
      <c r="M20" s="276">
        <v>9</v>
      </c>
      <c r="N20" s="276">
        <v>4</v>
      </c>
      <c r="O20" s="276">
        <f>SUM(J20:N20)</f>
        <v>78</v>
      </c>
      <c r="P20" s="561">
        <v>78</v>
      </c>
      <c r="Q20" s="572"/>
      <c r="R20" s="558"/>
      <c r="S20" s="563">
        <v>1</v>
      </c>
      <c r="T20" s="563">
        <v>1</v>
      </c>
      <c r="U20" s="563">
        <v>1</v>
      </c>
      <c r="V20" s="563">
        <v>1</v>
      </c>
      <c r="W20" s="563">
        <v>1</v>
      </c>
      <c r="X20" s="563"/>
      <c r="Y20" s="563">
        <v>1</v>
      </c>
    </row>
    <row r="21" spans="1:25" ht="12.75">
      <c r="A21" s="520"/>
      <c r="B21" s="515" t="s">
        <v>377</v>
      </c>
      <c r="C21" s="529">
        <v>0.0954356846473029</v>
      </c>
      <c r="D21" s="529">
        <v>0.05952380952380952</v>
      </c>
      <c r="E21" s="529">
        <v>0.02531645569620253</v>
      </c>
      <c r="F21" s="529">
        <v>0.07017543859649122</v>
      </c>
      <c r="G21" s="529">
        <v>0.0425531914893617</v>
      </c>
      <c r="H21" s="530">
        <v>0.06408345752608048</v>
      </c>
      <c r="I21" s="183"/>
      <c r="J21" s="276">
        <v>23</v>
      </c>
      <c r="K21" s="276">
        <v>10</v>
      </c>
      <c r="L21" s="276">
        <v>4</v>
      </c>
      <c r="M21" s="276">
        <v>4</v>
      </c>
      <c r="N21" s="276">
        <v>2</v>
      </c>
      <c r="O21" s="276">
        <f>SUM(J21:N21)</f>
        <v>43</v>
      </c>
      <c r="P21" s="561">
        <v>44</v>
      </c>
      <c r="Q21" s="572"/>
      <c r="R21" s="558"/>
      <c r="S21" s="559"/>
      <c r="T21" s="559"/>
      <c r="U21" s="559"/>
      <c r="V21" s="559"/>
      <c r="W21" s="559"/>
      <c r="X21" s="559"/>
      <c r="Y21" s="559"/>
    </row>
    <row r="22" spans="1:25" ht="12.75">
      <c r="A22" s="521"/>
      <c r="B22" s="522" t="s">
        <v>126</v>
      </c>
      <c r="C22" s="523">
        <v>241</v>
      </c>
      <c r="D22" s="524">
        <v>168</v>
      </c>
      <c r="E22" s="524">
        <v>158</v>
      </c>
      <c r="F22" s="524">
        <v>57</v>
      </c>
      <c r="G22" s="524">
        <v>47</v>
      </c>
      <c r="H22" s="525">
        <v>673</v>
      </c>
      <c r="I22" s="183"/>
      <c r="J22" s="276">
        <f aca="true" t="shared" si="1" ref="J22:P22">SUM(J17:J21)</f>
        <v>241</v>
      </c>
      <c r="K22" s="276">
        <f t="shared" si="1"/>
        <v>168</v>
      </c>
      <c r="L22" s="276">
        <f t="shared" si="1"/>
        <v>158</v>
      </c>
      <c r="M22" s="276">
        <f t="shared" si="1"/>
        <v>57</v>
      </c>
      <c r="N22" s="276">
        <f t="shared" si="1"/>
        <v>47</v>
      </c>
      <c r="O22" s="276">
        <f t="shared" si="1"/>
        <v>671</v>
      </c>
      <c r="P22" s="570">
        <f t="shared" si="1"/>
        <v>673</v>
      </c>
      <c r="Q22" s="572"/>
      <c r="R22" s="558"/>
      <c r="S22" s="559"/>
      <c r="T22" s="559"/>
      <c r="U22" s="559"/>
      <c r="V22" s="559"/>
      <c r="W22" s="559"/>
      <c r="X22" s="559"/>
      <c r="Y22" s="559"/>
    </row>
    <row r="23" spans="1:25" ht="12.75">
      <c r="A23" s="526" t="s">
        <v>380</v>
      </c>
      <c r="B23" s="515" t="s">
        <v>381</v>
      </c>
      <c r="C23" s="527"/>
      <c r="D23" s="527"/>
      <c r="E23" s="527"/>
      <c r="F23" s="527"/>
      <c r="G23" s="527"/>
      <c r="H23" s="528"/>
      <c r="I23" s="183"/>
      <c r="J23" s="276"/>
      <c r="K23" s="276"/>
      <c r="L23" s="276"/>
      <c r="M23" s="276"/>
      <c r="N23" s="276"/>
      <c r="O23" s="276"/>
      <c r="P23" s="276"/>
      <c r="Q23" s="558"/>
      <c r="R23" s="561"/>
      <c r="S23" s="559"/>
      <c r="T23" s="559"/>
      <c r="U23" s="559"/>
      <c r="V23" s="559"/>
      <c r="W23" s="559"/>
      <c r="X23" s="559"/>
      <c r="Y23" s="559"/>
    </row>
    <row r="24" spans="1:25" ht="12.75">
      <c r="A24" s="526"/>
      <c r="B24" s="531" t="s">
        <v>382</v>
      </c>
      <c r="C24" s="527"/>
      <c r="D24" s="527"/>
      <c r="E24" s="527"/>
      <c r="F24" s="527"/>
      <c r="G24" s="527"/>
      <c r="H24" s="528"/>
      <c r="I24" s="183"/>
      <c r="J24" s="276"/>
      <c r="K24" s="276"/>
      <c r="L24" s="276"/>
      <c r="M24" s="276"/>
      <c r="N24" s="276"/>
      <c r="O24" s="276"/>
      <c r="P24" s="276"/>
      <c r="Q24" s="574" t="s">
        <v>380</v>
      </c>
      <c r="R24" s="561" t="s">
        <v>381</v>
      </c>
      <c r="S24" s="559"/>
      <c r="T24" s="559"/>
      <c r="U24" s="559"/>
      <c r="V24" s="559"/>
      <c r="W24" s="559"/>
      <c r="X24" s="563"/>
      <c r="Y24" s="563"/>
    </row>
    <row r="25" spans="1:25" ht="12.75">
      <c r="A25" s="526"/>
      <c r="B25" s="515" t="s">
        <v>373</v>
      </c>
      <c r="C25" s="529">
        <v>0.2987551867219917</v>
      </c>
      <c r="D25" s="529">
        <v>0.13095238095238096</v>
      </c>
      <c r="E25" s="529">
        <v>0.20754716981132076</v>
      </c>
      <c r="F25" s="529">
        <v>0.19298245614035087</v>
      </c>
      <c r="G25" s="529">
        <v>0.1702127659574468</v>
      </c>
      <c r="H25" s="530">
        <v>0.21726190476190477</v>
      </c>
      <c r="I25" s="183"/>
      <c r="J25" s="276">
        <v>72</v>
      </c>
      <c r="K25" s="276">
        <v>22</v>
      </c>
      <c r="L25" s="276">
        <v>33</v>
      </c>
      <c r="M25" s="276">
        <v>11</v>
      </c>
      <c r="N25" s="276">
        <v>8</v>
      </c>
      <c r="O25" s="276">
        <f>SUM(J25:N25)</f>
        <v>146</v>
      </c>
      <c r="P25" s="561">
        <v>146</v>
      </c>
      <c r="Q25" s="572"/>
      <c r="R25" s="562" t="s">
        <v>436</v>
      </c>
      <c r="S25" s="563">
        <v>0.5975103734439834</v>
      </c>
      <c r="T25" s="563">
        <v>0.5892857142857143</v>
      </c>
      <c r="U25" s="563">
        <v>0.6352201257861636</v>
      </c>
      <c r="V25" s="563">
        <v>0.47368421052631576</v>
      </c>
      <c r="W25" s="563">
        <v>0.6595744680851063</v>
      </c>
      <c r="X25" s="563"/>
      <c r="Y25" s="563">
        <v>0.5982142857142857</v>
      </c>
    </row>
    <row r="26" spans="1:25" ht="12.75">
      <c r="A26" s="520"/>
      <c r="B26" s="515" t="s">
        <v>374</v>
      </c>
      <c r="C26" s="529">
        <v>0.2987551867219917</v>
      </c>
      <c r="D26" s="529">
        <v>0.4583333333333333</v>
      </c>
      <c r="E26" s="529">
        <v>0.4276729559748428</v>
      </c>
      <c r="F26" s="529">
        <v>0.2807017543859649</v>
      </c>
      <c r="G26" s="529">
        <v>0.48936170212765956</v>
      </c>
      <c r="H26" s="530">
        <v>0.38095238095238093</v>
      </c>
      <c r="I26" s="183"/>
      <c r="J26" s="276">
        <v>72</v>
      </c>
      <c r="K26" s="276">
        <v>77</v>
      </c>
      <c r="L26" s="276">
        <v>68</v>
      </c>
      <c r="M26" s="276">
        <v>16</v>
      </c>
      <c r="N26" s="276">
        <v>23</v>
      </c>
      <c r="O26" s="276">
        <f>SUM(J26:N26)</f>
        <v>256</v>
      </c>
      <c r="P26" s="561">
        <v>257</v>
      </c>
      <c r="Q26" s="572"/>
      <c r="R26" s="562" t="s">
        <v>437</v>
      </c>
      <c r="S26" s="563">
        <v>0.35684647302904565</v>
      </c>
      <c r="T26" s="563">
        <v>0.38095238095238093</v>
      </c>
      <c r="U26" s="563">
        <v>0.33962264150943394</v>
      </c>
      <c r="V26" s="563">
        <v>0.38596491228070173</v>
      </c>
      <c r="W26" s="563">
        <v>0.3191489361702127</v>
      </c>
      <c r="X26" s="563"/>
      <c r="Y26" s="563">
        <v>0.3586309523809524</v>
      </c>
    </row>
    <row r="27" spans="1:25" ht="12.75">
      <c r="A27" s="520"/>
      <c r="B27" s="515" t="s">
        <v>375</v>
      </c>
      <c r="C27" s="529">
        <v>0.24896265560165975</v>
      </c>
      <c r="D27" s="529">
        <v>0.27976190476190477</v>
      </c>
      <c r="E27" s="529">
        <v>0.2830188679245283</v>
      </c>
      <c r="F27" s="529">
        <v>0.24561403508771928</v>
      </c>
      <c r="G27" s="529">
        <v>0.2978723404255319</v>
      </c>
      <c r="H27" s="530">
        <v>0.26785714285714285</v>
      </c>
      <c r="I27" s="183"/>
      <c r="J27" s="276">
        <v>60</v>
      </c>
      <c r="K27" s="276">
        <v>47</v>
      </c>
      <c r="L27" s="276">
        <v>45</v>
      </c>
      <c r="M27" s="276">
        <v>14</v>
      </c>
      <c r="N27" s="276">
        <v>14</v>
      </c>
      <c r="O27" s="276">
        <f>SUM(J27:N27)</f>
        <v>180</v>
      </c>
      <c r="P27" s="561">
        <v>180</v>
      </c>
      <c r="Q27" s="572"/>
      <c r="R27" s="562" t="s">
        <v>438</v>
      </c>
      <c r="S27" s="563">
        <v>0.04564315352697095</v>
      </c>
      <c r="T27" s="563">
        <v>0.02976190476190476</v>
      </c>
      <c r="U27" s="563">
        <v>0.025157232704402517</v>
      </c>
      <c r="V27" s="563">
        <v>0.14035087719298245</v>
      </c>
      <c r="W27" s="563">
        <v>0.02127659574468085</v>
      </c>
      <c r="X27" s="563"/>
      <c r="Y27" s="563">
        <v>0.043154761904761904</v>
      </c>
    </row>
    <row r="28" spans="1:25" ht="12.75">
      <c r="A28" s="520"/>
      <c r="B28" s="515" t="s">
        <v>376</v>
      </c>
      <c r="C28" s="529">
        <v>0.1078838174273859</v>
      </c>
      <c r="D28" s="529">
        <v>0.10119047619047619</v>
      </c>
      <c r="E28" s="529">
        <v>0.05660377358490566</v>
      </c>
      <c r="F28" s="529">
        <v>0.14035087719298245</v>
      </c>
      <c r="G28" s="529">
        <v>0.02127659574468085</v>
      </c>
      <c r="H28" s="530">
        <v>0.09077380952380952</v>
      </c>
      <c r="I28" s="183"/>
      <c r="J28" s="276">
        <v>26</v>
      </c>
      <c r="K28" s="276">
        <v>17</v>
      </c>
      <c r="L28" s="276">
        <v>9</v>
      </c>
      <c r="M28" s="276">
        <v>8</v>
      </c>
      <c r="N28" s="276">
        <v>1</v>
      </c>
      <c r="O28" s="276">
        <f>SUM(J28:N28)</f>
        <v>61</v>
      </c>
      <c r="P28" s="561">
        <v>61</v>
      </c>
      <c r="Q28" s="572"/>
      <c r="R28" s="558"/>
      <c r="S28" s="563">
        <v>1</v>
      </c>
      <c r="T28" s="563">
        <v>1</v>
      </c>
      <c r="U28" s="563">
        <v>1</v>
      </c>
      <c r="V28" s="563">
        <v>1</v>
      </c>
      <c r="W28" s="563">
        <v>1</v>
      </c>
      <c r="X28" s="559"/>
      <c r="Y28" s="563">
        <v>1</v>
      </c>
    </row>
    <row r="29" spans="1:25" ht="12.75">
      <c r="A29" s="520"/>
      <c r="B29" s="515" t="s">
        <v>377</v>
      </c>
      <c r="C29" s="529">
        <v>0.04564315352697095</v>
      </c>
      <c r="D29" s="529">
        <v>0.02976190476190476</v>
      </c>
      <c r="E29" s="529">
        <v>0.025157232704402517</v>
      </c>
      <c r="F29" s="529">
        <v>0.14035087719298245</v>
      </c>
      <c r="G29" s="529">
        <v>0.02127659574468085</v>
      </c>
      <c r="H29" s="530">
        <v>0.043154761904761904</v>
      </c>
      <c r="I29" s="183"/>
      <c r="J29" s="276">
        <v>11</v>
      </c>
      <c r="K29" s="276">
        <v>5</v>
      </c>
      <c r="L29" s="276">
        <v>4</v>
      </c>
      <c r="M29" s="276">
        <v>8</v>
      </c>
      <c r="N29" s="276">
        <v>1</v>
      </c>
      <c r="O29" s="276">
        <f>SUM(J29:N29)</f>
        <v>29</v>
      </c>
      <c r="P29" s="561">
        <v>30</v>
      </c>
      <c r="Q29" s="572"/>
      <c r="R29" s="558"/>
      <c r="S29" s="559"/>
      <c r="T29" s="559"/>
      <c r="U29" s="559"/>
      <c r="V29" s="559"/>
      <c r="W29" s="559"/>
      <c r="X29" s="559"/>
      <c r="Y29" s="559"/>
    </row>
    <row r="30" spans="1:25" ht="12.75">
      <c r="A30" s="521"/>
      <c r="B30" s="522" t="s">
        <v>126</v>
      </c>
      <c r="C30" s="523">
        <v>241</v>
      </c>
      <c r="D30" s="524">
        <v>168</v>
      </c>
      <c r="E30" s="524">
        <v>159</v>
      </c>
      <c r="F30" s="524">
        <v>57</v>
      </c>
      <c r="G30" s="524">
        <v>47</v>
      </c>
      <c r="H30" s="525">
        <v>674</v>
      </c>
      <c r="I30" s="183"/>
      <c r="J30" s="276">
        <f aca="true" t="shared" si="2" ref="J30:P30">SUM(J25:J29)</f>
        <v>241</v>
      </c>
      <c r="K30" s="276">
        <f t="shared" si="2"/>
        <v>168</v>
      </c>
      <c r="L30" s="276">
        <f t="shared" si="2"/>
        <v>159</v>
      </c>
      <c r="M30" s="276">
        <f t="shared" si="2"/>
        <v>57</v>
      </c>
      <c r="N30" s="276">
        <f t="shared" si="2"/>
        <v>47</v>
      </c>
      <c r="O30" s="276">
        <f t="shared" si="2"/>
        <v>672</v>
      </c>
      <c r="P30" s="570">
        <f t="shared" si="2"/>
        <v>674</v>
      </c>
      <c r="Q30" s="572"/>
      <c r="R30" s="558"/>
      <c r="S30" s="559"/>
      <c r="T30" s="559"/>
      <c r="U30" s="559"/>
      <c r="V30" s="559"/>
      <c r="W30" s="559"/>
      <c r="X30" s="559"/>
      <c r="Y30" s="559"/>
    </row>
    <row r="31" spans="1:25" ht="12.75">
      <c r="A31" s="526" t="s">
        <v>383</v>
      </c>
      <c r="B31" s="515" t="s">
        <v>384</v>
      </c>
      <c r="C31" s="527"/>
      <c r="D31" s="527"/>
      <c r="E31" s="527"/>
      <c r="F31" s="527"/>
      <c r="G31" s="527"/>
      <c r="H31" s="528"/>
      <c r="I31" s="183"/>
      <c r="J31" s="276"/>
      <c r="K31" s="276"/>
      <c r="L31" s="276"/>
      <c r="M31" s="276"/>
      <c r="N31" s="276"/>
      <c r="O31" s="276"/>
      <c r="P31" s="276"/>
      <c r="Q31" s="574" t="s">
        <v>383</v>
      </c>
      <c r="R31" s="561" t="s">
        <v>384</v>
      </c>
      <c r="S31" s="559"/>
      <c r="T31" s="559"/>
      <c r="U31" s="559"/>
      <c r="V31" s="559"/>
      <c r="W31" s="559"/>
      <c r="X31" s="559"/>
      <c r="Y31" s="559"/>
    </row>
    <row r="32" spans="1:25" ht="12.75">
      <c r="A32" s="520"/>
      <c r="B32" s="515" t="s">
        <v>373</v>
      </c>
      <c r="C32" s="529">
        <v>0.10416666666666667</v>
      </c>
      <c r="D32" s="529">
        <v>0.017857142857142856</v>
      </c>
      <c r="E32" s="529">
        <v>0.07547169811320754</v>
      </c>
      <c r="F32" s="529">
        <v>0.03508771929824561</v>
      </c>
      <c r="G32" s="529">
        <v>0.02127659574468085</v>
      </c>
      <c r="H32" s="530">
        <v>0.06408345752608048</v>
      </c>
      <c r="I32" s="183"/>
      <c r="J32" s="276">
        <v>25</v>
      </c>
      <c r="K32" s="276">
        <v>3</v>
      </c>
      <c r="L32" s="276">
        <v>12</v>
      </c>
      <c r="M32" s="276">
        <v>2</v>
      </c>
      <c r="N32" s="276">
        <v>1</v>
      </c>
      <c r="O32" s="276">
        <f>SUM(J32:N32)</f>
        <v>43</v>
      </c>
      <c r="P32" s="561">
        <v>43</v>
      </c>
      <c r="Q32" s="572"/>
      <c r="R32" s="562" t="s">
        <v>436</v>
      </c>
      <c r="S32" s="563">
        <v>0.325</v>
      </c>
      <c r="T32" s="563">
        <v>0.21428571428571427</v>
      </c>
      <c r="U32" s="563">
        <v>0.2578616352201258</v>
      </c>
      <c r="V32" s="563">
        <v>0.24561403508771928</v>
      </c>
      <c r="W32" s="563">
        <v>0.23404255319148937</v>
      </c>
      <c r="X32" s="563"/>
      <c r="Y32" s="563">
        <v>0.26825633383010433</v>
      </c>
    </row>
    <row r="33" spans="1:25" ht="12.75">
      <c r="A33" s="520"/>
      <c r="B33" s="515" t="s">
        <v>374</v>
      </c>
      <c r="C33" s="529">
        <v>0.22083333333333333</v>
      </c>
      <c r="D33" s="529">
        <v>0.19642857142857142</v>
      </c>
      <c r="E33" s="529">
        <v>0.18238993710691823</v>
      </c>
      <c r="F33" s="529">
        <v>0.21052631578947367</v>
      </c>
      <c r="G33" s="529">
        <v>0.2127659574468085</v>
      </c>
      <c r="H33" s="530">
        <v>0.20417287630402384</v>
      </c>
      <c r="I33" s="183"/>
      <c r="J33" s="276">
        <v>53</v>
      </c>
      <c r="K33" s="276">
        <v>33</v>
      </c>
      <c r="L33" s="276">
        <v>29</v>
      </c>
      <c r="M33" s="276">
        <v>12</v>
      </c>
      <c r="N33" s="276">
        <v>10</v>
      </c>
      <c r="O33" s="276">
        <f>SUM(J33:N33)</f>
        <v>137</v>
      </c>
      <c r="P33" s="561">
        <v>137</v>
      </c>
      <c r="Q33" s="572"/>
      <c r="R33" s="562" t="s">
        <v>437</v>
      </c>
      <c r="S33" s="563">
        <v>0.5333333333333333</v>
      </c>
      <c r="T33" s="563">
        <v>0.6190476190476191</v>
      </c>
      <c r="U33" s="563">
        <v>0.660377358490566</v>
      </c>
      <c r="V33" s="563">
        <v>0.49122807017543857</v>
      </c>
      <c r="W33" s="563">
        <v>0.7021276595744681</v>
      </c>
      <c r="X33" s="563"/>
      <c r="Y33" s="563">
        <v>0.593144560357675</v>
      </c>
    </row>
    <row r="34" spans="1:25" ht="12.75">
      <c r="A34" s="520"/>
      <c r="B34" s="515" t="s">
        <v>375</v>
      </c>
      <c r="C34" s="529">
        <v>0.3541666666666667</v>
      </c>
      <c r="D34" s="529">
        <v>0.3869047619047619</v>
      </c>
      <c r="E34" s="529">
        <v>0.4968553459119497</v>
      </c>
      <c r="F34" s="529">
        <v>0.3157894736842105</v>
      </c>
      <c r="G34" s="529">
        <v>0.48936170212765956</v>
      </c>
      <c r="H34" s="530">
        <v>0.40238450074515647</v>
      </c>
      <c r="I34" s="183"/>
      <c r="J34" s="276">
        <v>85</v>
      </c>
      <c r="K34" s="276">
        <v>65</v>
      </c>
      <c r="L34" s="276">
        <v>79</v>
      </c>
      <c r="M34" s="276">
        <v>18</v>
      </c>
      <c r="N34" s="276">
        <v>23</v>
      </c>
      <c r="O34" s="276">
        <f>SUM(J34:N34)</f>
        <v>270</v>
      </c>
      <c r="P34" s="561">
        <v>270</v>
      </c>
      <c r="Q34" s="572"/>
      <c r="R34" s="562" t="s">
        <v>438</v>
      </c>
      <c r="S34" s="563">
        <v>0.14166666666666666</v>
      </c>
      <c r="T34" s="563">
        <v>0.16666666666666666</v>
      </c>
      <c r="U34" s="563">
        <v>0.08176100628930817</v>
      </c>
      <c r="V34" s="563">
        <v>0.2631578947368421</v>
      </c>
      <c r="W34" s="563">
        <v>0.06382978723404255</v>
      </c>
      <c r="X34" s="563"/>
      <c r="Y34" s="563">
        <v>0.13859910581222057</v>
      </c>
    </row>
    <row r="35" spans="1:25" ht="12.75">
      <c r="A35" s="520"/>
      <c r="B35" s="515" t="s">
        <v>376</v>
      </c>
      <c r="C35" s="529">
        <v>0.17916666666666667</v>
      </c>
      <c r="D35" s="529">
        <v>0.23214285714285715</v>
      </c>
      <c r="E35" s="529">
        <v>0.16352201257861634</v>
      </c>
      <c r="F35" s="529">
        <v>0.17543859649122806</v>
      </c>
      <c r="G35" s="529">
        <v>0.2127659574468085</v>
      </c>
      <c r="H35" s="530">
        <v>0.19076005961251863</v>
      </c>
      <c r="I35" s="183"/>
      <c r="J35" s="276">
        <v>43</v>
      </c>
      <c r="K35" s="276">
        <v>39</v>
      </c>
      <c r="L35" s="276">
        <v>26</v>
      </c>
      <c r="M35" s="276">
        <v>10</v>
      </c>
      <c r="N35" s="276">
        <v>10</v>
      </c>
      <c r="O35" s="276">
        <f>SUM(J35:N35)</f>
        <v>128</v>
      </c>
      <c r="P35" s="561">
        <v>129</v>
      </c>
      <c r="Q35" s="572"/>
      <c r="R35" s="558"/>
      <c r="S35" s="563">
        <v>1</v>
      </c>
      <c r="T35" s="563">
        <v>1</v>
      </c>
      <c r="U35" s="563">
        <v>1</v>
      </c>
      <c r="V35" s="563">
        <v>1</v>
      </c>
      <c r="W35" s="563">
        <v>1</v>
      </c>
      <c r="X35" s="563"/>
      <c r="Y35" s="563">
        <v>1</v>
      </c>
    </row>
    <row r="36" spans="1:25" ht="12.75">
      <c r="A36" s="520"/>
      <c r="B36" s="515" t="s">
        <v>377</v>
      </c>
      <c r="C36" s="529">
        <v>0.14166666666666666</v>
      </c>
      <c r="D36" s="529">
        <v>0.16666666666666666</v>
      </c>
      <c r="E36" s="529">
        <v>0.08176100628930817</v>
      </c>
      <c r="F36" s="529">
        <v>0.2631578947368421</v>
      </c>
      <c r="G36" s="529">
        <v>0.06382978723404255</v>
      </c>
      <c r="H36" s="530">
        <v>0.13859910581222057</v>
      </c>
      <c r="I36" s="183"/>
      <c r="J36" s="276">
        <v>34</v>
      </c>
      <c r="K36" s="276">
        <v>28</v>
      </c>
      <c r="L36" s="276">
        <v>13</v>
      </c>
      <c r="M36" s="276">
        <v>15</v>
      </c>
      <c r="N36" s="276">
        <v>3</v>
      </c>
      <c r="O36" s="276">
        <f>SUM(J36:N36)</f>
        <v>93</v>
      </c>
      <c r="P36" s="561">
        <v>94</v>
      </c>
      <c r="Q36" s="572"/>
      <c r="R36" s="558"/>
      <c r="S36" s="559"/>
      <c r="T36" s="559"/>
      <c r="U36" s="559"/>
      <c r="V36" s="559"/>
      <c r="W36" s="559"/>
      <c r="X36" s="559"/>
      <c r="Y36" s="559"/>
    </row>
    <row r="37" spans="1:25" ht="12.75">
      <c r="A37" s="521"/>
      <c r="B37" s="522" t="s">
        <v>126</v>
      </c>
      <c r="C37" s="523">
        <v>240</v>
      </c>
      <c r="D37" s="524">
        <v>168</v>
      </c>
      <c r="E37" s="524">
        <v>159</v>
      </c>
      <c r="F37" s="524">
        <v>57</v>
      </c>
      <c r="G37" s="524">
        <v>47</v>
      </c>
      <c r="H37" s="525">
        <v>673</v>
      </c>
      <c r="I37" s="183"/>
      <c r="J37" s="276">
        <f aca="true" t="shared" si="3" ref="J37:P37">SUM(J32:J36)</f>
        <v>240</v>
      </c>
      <c r="K37" s="276">
        <f t="shared" si="3"/>
        <v>168</v>
      </c>
      <c r="L37" s="276">
        <f t="shared" si="3"/>
        <v>159</v>
      </c>
      <c r="M37" s="276">
        <f t="shared" si="3"/>
        <v>57</v>
      </c>
      <c r="N37" s="276">
        <f t="shared" si="3"/>
        <v>47</v>
      </c>
      <c r="O37" s="276">
        <f t="shared" si="3"/>
        <v>671</v>
      </c>
      <c r="P37" s="570">
        <f t="shared" si="3"/>
        <v>673</v>
      </c>
      <c r="Q37" s="572"/>
      <c r="R37" s="558"/>
      <c r="S37" s="559"/>
      <c r="T37" s="559"/>
      <c r="U37" s="559"/>
      <c r="V37" s="559"/>
      <c r="W37" s="559"/>
      <c r="X37" s="559"/>
      <c r="Y37" s="559"/>
    </row>
    <row r="38" spans="1:25" ht="12.75">
      <c r="A38" s="526" t="s">
        <v>385</v>
      </c>
      <c r="B38" s="515" t="s">
        <v>439</v>
      </c>
      <c r="C38" s="527"/>
      <c r="D38" s="527"/>
      <c r="E38" s="527"/>
      <c r="F38" s="527"/>
      <c r="G38" s="527"/>
      <c r="H38" s="528"/>
      <c r="I38" s="183"/>
      <c r="J38" s="276"/>
      <c r="K38" s="276"/>
      <c r="L38" s="276"/>
      <c r="M38" s="276"/>
      <c r="N38" s="276"/>
      <c r="O38" s="276"/>
      <c r="P38" s="276"/>
      <c r="Q38" s="574" t="s">
        <v>385</v>
      </c>
      <c r="R38" s="561" t="s">
        <v>439</v>
      </c>
      <c r="S38" s="559"/>
      <c r="T38" s="559"/>
      <c r="U38" s="559"/>
      <c r="V38" s="559"/>
      <c r="W38" s="559"/>
      <c r="X38" s="559"/>
      <c r="Y38" s="559"/>
    </row>
    <row r="39" spans="1:25" ht="12.75">
      <c r="A39" s="520"/>
      <c r="B39" s="515" t="s">
        <v>373</v>
      </c>
      <c r="C39" s="529">
        <v>0.16666666666666666</v>
      </c>
      <c r="D39" s="529">
        <v>0.05357142857142857</v>
      </c>
      <c r="E39" s="529">
        <v>0.08227848101265822</v>
      </c>
      <c r="F39" s="529">
        <v>0.05263157894736842</v>
      </c>
      <c r="G39" s="529">
        <v>0.0851063829787234</v>
      </c>
      <c r="H39" s="530">
        <v>0.10298507462686567</v>
      </c>
      <c r="I39" s="183"/>
      <c r="J39" s="276">
        <v>40</v>
      </c>
      <c r="K39" s="276">
        <v>9</v>
      </c>
      <c r="L39" s="276">
        <v>13</v>
      </c>
      <c r="M39" s="276">
        <v>3</v>
      </c>
      <c r="N39" s="276">
        <v>4</v>
      </c>
      <c r="O39" s="276">
        <f>SUM(J39:N39)</f>
        <v>69</v>
      </c>
      <c r="P39" s="561">
        <v>69</v>
      </c>
      <c r="Q39" s="572"/>
      <c r="R39" s="562" t="s">
        <v>436</v>
      </c>
      <c r="S39" s="563">
        <v>0.49583333333333335</v>
      </c>
      <c r="T39" s="563">
        <v>0.369047619047619</v>
      </c>
      <c r="U39" s="563">
        <v>0.37341772151898733</v>
      </c>
      <c r="V39" s="563">
        <v>0.43859649122807015</v>
      </c>
      <c r="W39" s="563">
        <v>0.5106382978723404</v>
      </c>
      <c r="X39" s="563"/>
      <c r="Y39" s="563">
        <v>0.43134328358208956</v>
      </c>
    </row>
    <row r="40" spans="1:25" ht="12.75">
      <c r="A40" s="520"/>
      <c r="B40" s="515" t="s">
        <v>374</v>
      </c>
      <c r="C40" s="529">
        <v>0.32916666666666666</v>
      </c>
      <c r="D40" s="529">
        <v>0.31547619047619047</v>
      </c>
      <c r="E40" s="529">
        <v>0.2911392405063291</v>
      </c>
      <c r="F40" s="529">
        <v>0.38596491228070173</v>
      </c>
      <c r="G40" s="529">
        <v>0.425531914893617</v>
      </c>
      <c r="H40" s="530">
        <v>0.3283582089552239</v>
      </c>
      <c r="I40" s="183"/>
      <c r="J40" s="276">
        <v>79</v>
      </c>
      <c r="K40" s="276">
        <v>53</v>
      </c>
      <c r="L40" s="276">
        <v>46</v>
      </c>
      <c r="M40" s="276">
        <v>22</v>
      </c>
      <c r="N40" s="276">
        <v>20</v>
      </c>
      <c r="O40" s="276">
        <f>SUM(J40:N40)</f>
        <v>220</v>
      </c>
      <c r="P40" s="561">
        <v>220</v>
      </c>
      <c r="Q40" s="572"/>
      <c r="R40" s="562" t="s">
        <v>437</v>
      </c>
      <c r="S40" s="563">
        <v>0.4208333333333333</v>
      </c>
      <c r="T40" s="563">
        <v>0.5654761904761905</v>
      </c>
      <c r="U40" s="563">
        <v>0.5632911392405063</v>
      </c>
      <c r="V40" s="563">
        <v>0.45614035087719296</v>
      </c>
      <c r="W40" s="563">
        <v>0.42553191489361697</v>
      </c>
      <c r="X40" s="563"/>
      <c r="Y40" s="563">
        <v>0.4940298507462687</v>
      </c>
    </row>
    <row r="41" spans="1:25" ht="12.75">
      <c r="A41" s="520"/>
      <c r="B41" s="515" t="s">
        <v>375</v>
      </c>
      <c r="C41" s="529">
        <v>0.2708333333333333</v>
      </c>
      <c r="D41" s="529">
        <v>0.4166666666666667</v>
      </c>
      <c r="E41" s="529">
        <v>0.4240506329113924</v>
      </c>
      <c r="F41" s="529">
        <v>0.3333333333333333</v>
      </c>
      <c r="G41" s="529">
        <v>0.2978723404255319</v>
      </c>
      <c r="H41" s="530">
        <v>0.35074626865671643</v>
      </c>
      <c r="I41" s="183"/>
      <c r="J41" s="276">
        <v>65</v>
      </c>
      <c r="K41" s="276">
        <v>70</v>
      </c>
      <c r="L41" s="276">
        <v>67</v>
      </c>
      <c r="M41" s="276">
        <v>19</v>
      </c>
      <c r="N41" s="276">
        <v>14</v>
      </c>
      <c r="O41" s="276">
        <f>SUM(J41:N41)</f>
        <v>235</v>
      </c>
      <c r="P41" s="561">
        <v>235</v>
      </c>
      <c r="Q41" s="572"/>
      <c r="R41" s="562" t="s">
        <v>438</v>
      </c>
      <c r="S41" s="563">
        <v>0.08333333333333333</v>
      </c>
      <c r="T41" s="563">
        <v>0.06547619047619048</v>
      </c>
      <c r="U41" s="563">
        <v>0.06329113924050633</v>
      </c>
      <c r="V41" s="563">
        <v>0.10526315789473684</v>
      </c>
      <c r="W41" s="563">
        <v>0.06382978723404255</v>
      </c>
      <c r="X41" s="563"/>
      <c r="Y41" s="563">
        <v>0.07462686567164178</v>
      </c>
    </row>
    <row r="42" spans="1:25" ht="12.75">
      <c r="A42" s="520"/>
      <c r="B42" s="515" t="s">
        <v>376</v>
      </c>
      <c r="C42" s="529">
        <v>0.15</v>
      </c>
      <c r="D42" s="529">
        <v>0.1488095238095238</v>
      </c>
      <c r="E42" s="529">
        <v>0.13924050632911392</v>
      </c>
      <c r="F42" s="529">
        <v>0.12280701754385964</v>
      </c>
      <c r="G42" s="529">
        <v>0.1276595744680851</v>
      </c>
      <c r="H42" s="530">
        <v>0.14328358208955225</v>
      </c>
      <c r="I42" s="183"/>
      <c r="J42" s="276">
        <v>36</v>
      </c>
      <c r="K42" s="276">
        <v>25</v>
      </c>
      <c r="L42" s="276">
        <v>22</v>
      </c>
      <c r="M42" s="276">
        <v>7</v>
      </c>
      <c r="N42" s="276">
        <v>6</v>
      </c>
      <c r="O42" s="276">
        <f>SUM(J42:N42)</f>
        <v>96</v>
      </c>
      <c r="P42" s="561">
        <v>97</v>
      </c>
      <c r="Q42" s="572"/>
      <c r="R42" s="558"/>
      <c r="S42" s="563">
        <v>1</v>
      </c>
      <c r="T42" s="563">
        <v>1</v>
      </c>
      <c r="U42" s="563">
        <v>1</v>
      </c>
      <c r="V42" s="563">
        <v>1</v>
      </c>
      <c r="W42" s="563">
        <v>1</v>
      </c>
      <c r="X42" s="563"/>
      <c r="Y42" s="563">
        <v>1</v>
      </c>
    </row>
    <row r="43" spans="1:25" ht="12.75">
      <c r="A43" s="520"/>
      <c r="B43" s="515" t="s">
        <v>377</v>
      </c>
      <c r="C43" s="529">
        <v>0.08333333333333333</v>
      </c>
      <c r="D43" s="529">
        <v>0.06547619047619048</v>
      </c>
      <c r="E43" s="529">
        <v>0.06329113924050633</v>
      </c>
      <c r="F43" s="529">
        <v>0.10526315789473684</v>
      </c>
      <c r="G43" s="529">
        <v>0.06382978723404255</v>
      </c>
      <c r="H43" s="530">
        <v>0.07462686567164178</v>
      </c>
      <c r="I43" s="183"/>
      <c r="J43" s="276">
        <v>20</v>
      </c>
      <c r="K43" s="276">
        <v>11</v>
      </c>
      <c r="L43" s="276">
        <v>10</v>
      </c>
      <c r="M43" s="276">
        <v>6</v>
      </c>
      <c r="N43" s="276">
        <v>3</v>
      </c>
      <c r="O43" s="276">
        <f>SUM(J43:N43)</f>
        <v>50</v>
      </c>
      <c r="P43" s="561">
        <v>51</v>
      </c>
      <c r="Q43" s="572"/>
      <c r="R43" s="558"/>
      <c r="S43" s="559"/>
      <c r="T43" s="559"/>
      <c r="U43" s="559"/>
      <c r="V43" s="559"/>
      <c r="W43" s="559"/>
      <c r="X43" s="559"/>
      <c r="Y43" s="559"/>
    </row>
    <row r="44" spans="1:25" ht="12.75">
      <c r="A44" s="521"/>
      <c r="B44" s="522" t="s">
        <v>126</v>
      </c>
      <c r="C44" s="523">
        <v>240</v>
      </c>
      <c r="D44" s="524">
        <v>168</v>
      </c>
      <c r="E44" s="524">
        <v>158</v>
      </c>
      <c r="F44" s="524">
        <v>57</v>
      </c>
      <c r="G44" s="524">
        <v>47</v>
      </c>
      <c r="H44" s="525">
        <v>672</v>
      </c>
      <c r="I44" s="183"/>
      <c r="J44" s="276">
        <f aca="true" t="shared" si="4" ref="J44:P44">SUM(J39:J43)</f>
        <v>240</v>
      </c>
      <c r="K44" s="276">
        <f t="shared" si="4"/>
        <v>168</v>
      </c>
      <c r="L44" s="276">
        <f t="shared" si="4"/>
        <v>158</v>
      </c>
      <c r="M44" s="276">
        <f t="shared" si="4"/>
        <v>57</v>
      </c>
      <c r="N44" s="276">
        <f t="shared" si="4"/>
        <v>47</v>
      </c>
      <c r="O44" s="276">
        <f t="shared" si="4"/>
        <v>670</v>
      </c>
      <c r="P44" s="570">
        <f t="shared" si="4"/>
        <v>672</v>
      </c>
      <c r="Q44" s="572"/>
      <c r="R44" s="558"/>
      <c r="S44" s="559"/>
      <c r="T44" s="559"/>
      <c r="U44" s="559"/>
      <c r="V44" s="559"/>
      <c r="W44" s="559"/>
      <c r="X44" s="559"/>
      <c r="Y44" s="559"/>
    </row>
    <row r="45" spans="1:25" ht="12.75">
      <c r="A45" s="526" t="s">
        <v>387</v>
      </c>
      <c r="B45" s="515" t="s">
        <v>388</v>
      </c>
      <c r="C45" s="527"/>
      <c r="D45" s="527"/>
      <c r="E45" s="527"/>
      <c r="F45" s="527"/>
      <c r="G45" s="527"/>
      <c r="H45" s="528"/>
      <c r="I45" s="183"/>
      <c r="J45" s="276"/>
      <c r="K45" s="276"/>
      <c r="L45" s="276"/>
      <c r="M45" s="276"/>
      <c r="N45" s="276"/>
      <c r="O45" s="276"/>
      <c r="P45" s="276"/>
      <c r="Q45" s="574" t="s">
        <v>387</v>
      </c>
      <c r="R45" s="561" t="s">
        <v>388</v>
      </c>
      <c r="S45" s="559"/>
      <c r="T45" s="559"/>
      <c r="U45" s="559"/>
      <c r="V45" s="559"/>
      <c r="W45" s="559"/>
      <c r="X45" s="559"/>
      <c r="Y45" s="559"/>
    </row>
    <row r="46" spans="1:25" ht="12.75">
      <c r="A46" s="520"/>
      <c r="B46" s="515" t="s">
        <v>373</v>
      </c>
      <c r="C46" s="529">
        <v>0.16182572614107885</v>
      </c>
      <c r="D46" s="529">
        <v>0.07142857142857142</v>
      </c>
      <c r="E46" s="529">
        <v>0.08917197452229299</v>
      </c>
      <c r="F46" s="529">
        <v>0.2807017543859649</v>
      </c>
      <c r="G46" s="529">
        <v>0.15217391304347827</v>
      </c>
      <c r="H46" s="530">
        <v>0.13153961136023917</v>
      </c>
      <c r="I46" s="183"/>
      <c r="J46" s="276">
        <v>39</v>
      </c>
      <c r="K46" s="276">
        <v>12</v>
      </c>
      <c r="L46" s="276">
        <v>14</v>
      </c>
      <c r="M46" s="276">
        <v>16</v>
      </c>
      <c r="N46" s="276">
        <v>7</v>
      </c>
      <c r="O46" s="276">
        <f>SUM(J46:N46)</f>
        <v>88</v>
      </c>
      <c r="P46" s="561">
        <v>88</v>
      </c>
      <c r="Q46" s="572"/>
      <c r="R46" s="562" t="s">
        <v>436</v>
      </c>
      <c r="S46" s="563">
        <v>0.5809128630705395</v>
      </c>
      <c r="T46" s="563">
        <v>0.5714285714285714</v>
      </c>
      <c r="U46" s="563">
        <v>0.5732484076433121</v>
      </c>
      <c r="V46" s="563">
        <v>0.6666666666666666</v>
      </c>
      <c r="W46" s="563">
        <v>0.6304347826086957</v>
      </c>
      <c r="X46" s="563"/>
      <c r="Y46" s="563">
        <v>0.5874439461883408</v>
      </c>
    </row>
    <row r="47" spans="1:25" ht="12.75">
      <c r="A47" s="520"/>
      <c r="B47" s="515" t="s">
        <v>374</v>
      </c>
      <c r="C47" s="529">
        <v>0.4190871369294606</v>
      </c>
      <c r="D47" s="529">
        <v>0.5</v>
      </c>
      <c r="E47" s="529">
        <v>0.4840764331210191</v>
      </c>
      <c r="F47" s="529">
        <v>0.38596491228070173</v>
      </c>
      <c r="G47" s="529">
        <v>0.4782608695652174</v>
      </c>
      <c r="H47" s="530">
        <v>0.45590433482810166</v>
      </c>
      <c r="I47" s="183"/>
      <c r="J47" s="276">
        <v>101</v>
      </c>
      <c r="K47" s="276">
        <v>84</v>
      </c>
      <c r="L47" s="276">
        <v>76</v>
      </c>
      <c r="M47" s="276">
        <v>22</v>
      </c>
      <c r="N47" s="276">
        <v>22</v>
      </c>
      <c r="O47" s="276">
        <f>SUM(J47:N47)</f>
        <v>305</v>
      </c>
      <c r="P47" s="561">
        <v>305</v>
      </c>
      <c r="Q47" s="572"/>
      <c r="R47" s="562" t="s">
        <v>437</v>
      </c>
      <c r="S47" s="563">
        <v>0.3900414937759336</v>
      </c>
      <c r="T47" s="563">
        <v>0.42261904761904756</v>
      </c>
      <c r="U47" s="563">
        <v>0.40764331210191085</v>
      </c>
      <c r="V47" s="563">
        <v>0.3157894736842105</v>
      </c>
      <c r="W47" s="563">
        <v>0.32608695652173914</v>
      </c>
      <c r="X47" s="563"/>
      <c r="Y47" s="563">
        <v>0.39162929745889385</v>
      </c>
    </row>
    <row r="48" spans="1:25" ht="12.75">
      <c r="A48" s="520"/>
      <c r="B48" s="515" t="s">
        <v>375</v>
      </c>
      <c r="C48" s="529">
        <v>0.2863070539419087</v>
      </c>
      <c r="D48" s="529">
        <v>0.35119047619047616</v>
      </c>
      <c r="E48" s="529">
        <v>0.2929936305732484</v>
      </c>
      <c r="F48" s="529">
        <v>0.2807017543859649</v>
      </c>
      <c r="G48" s="529">
        <v>0.21739130434782608</v>
      </c>
      <c r="H48" s="530">
        <v>0.29895366218236175</v>
      </c>
      <c r="I48" s="183"/>
      <c r="J48" s="276">
        <v>69</v>
      </c>
      <c r="K48" s="276">
        <v>59</v>
      </c>
      <c r="L48" s="276">
        <v>46</v>
      </c>
      <c r="M48" s="276">
        <v>16</v>
      </c>
      <c r="N48" s="276">
        <v>10</v>
      </c>
      <c r="O48" s="276">
        <f>SUM(J48:N48)</f>
        <v>200</v>
      </c>
      <c r="P48" s="561">
        <v>201</v>
      </c>
      <c r="Q48" s="572"/>
      <c r="R48" s="562" t="s">
        <v>438</v>
      </c>
      <c r="S48" s="563">
        <v>0.029045643153526972</v>
      </c>
      <c r="T48" s="563">
        <v>0.005952380952380952</v>
      </c>
      <c r="U48" s="563">
        <v>0.01910828025477707</v>
      </c>
      <c r="V48" s="563">
        <v>0.017543859649122806</v>
      </c>
      <c r="W48" s="563">
        <v>0.043478260869565216</v>
      </c>
      <c r="X48" s="563"/>
      <c r="Y48" s="563">
        <v>0.02092675635276532</v>
      </c>
    </row>
    <row r="49" spans="1:25" ht="12.75">
      <c r="A49" s="520"/>
      <c r="B49" s="515" t="s">
        <v>376</v>
      </c>
      <c r="C49" s="529">
        <v>0.1037344398340249</v>
      </c>
      <c r="D49" s="529">
        <v>0.07142857142857142</v>
      </c>
      <c r="E49" s="529">
        <v>0.11464968152866242</v>
      </c>
      <c r="F49" s="529">
        <v>0.03508771929824561</v>
      </c>
      <c r="G49" s="529">
        <v>0.10869565217391304</v>
      </c>
      <c r="H49" s="530">
        <v>0.09267563527653214</v>
      </c>
      <c r="I49" s="183"/>
      <c r="J49" s="276">
        <v>25</v>
      </c>
      <c r="K49" s="276">
        <v>12</v>
      </c>
      <c r="L49" s="276">
        <v>18</v>
      </c>
      <c r="M49" s="276">
        <v>2</v>
      </c>
      <c r="N49" s="276">
        <v>5</v>
      </c>
      <c r="O49" s="276">
        <f>SUM(J49:N49)</f>
        <v>62</v>
      </c>
      <c r="P49" s="561">
        <v>63</v>
      </c>
      <c r="Q49" s="572"/>
      <c r="R49" s="558"/>
      <c r="S49" s="563">
        <v>1</v>
      </c>
      <c r="T49" s="563">
        <v>1</v>
      </c>
      <c r="U49" s="563">
        <v>1</v>
      </c>
      <c r="V49" s="563">
        <v>1</v>
      </c>
      <c r="W49" s="563">
        <v>1</v>
      </c>
      <c r="X49" s="563"/>
      <c r="Y49" s="563">
        <v>1</v>
      </c>
    </row>
    <row r="50" spans="1:25" ht="12.75">
      <c r="A50" s="520"/>
      <c r="B50" s="515" t="s">
        <v>377</v>
      </c>
      <c r="C50" s="529">
        <v>0.029045643153526972</v>
      </c>
      <c r="D50" s="529">
        <v>0.005952380952380952</v>
      </c>
      <c r="E50" s="529">
        <v>0.01910828025477707</v>
      </c>
      <c r="F50" s="529">
        <v>0.017543859649122806</v>
      </c>
      <c r="G50" s="529">
        <v>0.043478260869565216</v>
      </c>
      <c r="H50" s="530">
        <v>0.02092675635276532</v>
      </c>
      <c r="I50" s="183"/>
      <c r="J50" s="276">
        <v>7</v>
      </c>
      <c r="K50" s="276">
        <v>1</v>
      </c>
      <c r="L50" s="276">
        <v>3</v>
      </c>
      <c r="M50" s="276">
        <v>1</v>
      </c>
      <c r="N50" s="276">
        <v>2</v>
      </c>
      <c r="O50" s="276">
        <f>SUM(J50:N50)</f>
        <v>14</v>
      </c>
      <c r="P50" s="561">
        <v>14</v>
      </c>
      <c r="Q50" s="572"/>
      <c r="R50" s="558"/>
      <c r="S50" s="559"/>
      <c r="T50" s="559"/>
      <c r="U50" s="559"/>
      <c r="V50" s="559"/>
      <c r="W50" s="559"/>
      <c r="X50" s="559"/>
      <c r="Y50" s="559"/>
    </row>
    <row r="51" spans="1:25" ht="12.75">
      <c r="A51" s="521"/>
      <c r="B51" s="522" t="s">
        <v>126</v>
      </c>
      <c r="C51" s="523">
        <v>241</v>
      </c>
      <c r="D51" s="524">
        <v>168</v>
      </c>
      <c r="E51" s="524">
        <v>157</v>
      </c>
      <c r="F51" s="524">
        <v>57</v>
      </c>
      <c r="G51" s="524">
        <v>46</v>
      </c>
      <c r="H51" s="525">
        <v>671</v>
      </c>
      <c r="I51" s="183"/>
      <c r="J51" s="276">
        <f aca="true" t="shared" si="5" ref="J51:P51">SUM(J46:J50)</f>
        <v>241</v>
      </c>
      <c r="K51" s="276">
        <f t="shared" si="5"/>
        <v>168</v>
      </c>
      <c r="L51" s="276">
        <f t="shared" si="5"/>
        <v>157</v>
      </c>
      <c r="M51" s="276">
        <f t="shared" si="5"/>
        <v>57</v>
      </c>
      <c r="N51" s="276">
        <f t="shared" si="5"/>
        <v>46</v>
      </c>
      <c r="O51" s="276">
        <f t="shared" si="5"/>
        <v>669</v>
      </c>
      <c r="P51" s="570">
        <f t="shared" si="5"/>
        <v>671</v>
      </c>
      <c r="Q51" s="572"/>
      <c r="R51" s="558"/>
      <c r="S51" s="559"/>
      <c r="T51" s="559"/>
      <c r="U51" s="559"/>
      <c r="V51" s="559"/>
      <c r="W51" s="559"/>
      <c r="X51" s="559"/>
      <c r="Y51" s="559"/>
    </row>
    <row r="52" spans="1:25" ht="12.75">
      <c r="A52" s="180" t="s">
        <v>85</v>
      </c>
      <c r="B52" s="181"/>
      <c r="C52" s="181"/>
      <c r="D52" s="181"/>
      <c r="E52" s="181"/>
      <c r="F52" s="181"/>
      <c r="G52" s="181"/>
      <c r="H52" s="182"/>
      <c r="I52" s="183"/>
      <c r="J52" s="270"/>
      <c r="K52" s="270"/>
      <c r="L52" s="270"/>
      <c r="M52" s="270"/>
      <c r="N52" s="270"/>
      <c r="O52" s="270"/>
      <c r="P52" s="564"/>
      <c r="Q52" s="558"/>
      <c r="R52" s="558"/>
      <c r="S52" s="559"/>
      <c r="T52" s="559"/>
      <c r="U52" s="559"/>
      <c r="V52" s="559"/>
      <c r="W52" s="559"/>
      <c r="X52" s="559"/>
      <c r="Y52" s="559"/>
    </row>
    <row r="53" spans="1:25" ht="12.75">
      <c r="A53" s="504" t="s">
        <v>101</v>
      </c>
      <c r="B53" s="505"/>
      <c r="C53" s="186"/>
      <c r="D53" s="186"/>
      <c r="E53" s="186"/>
      <c r="F53" s="186"/>
      <c r="G53" s="186"/>
      <c r="H53" s="187"/>
      <c r="I53" s="183"/>
      <c r="J53" s="565" t="s">
        <v>365</v>
      </c>
      <c r="K53" s="565"/>
      <c r="L53" s="565"/>
      <c r="M53" s="565"/>
      <c r="N53" s="270"/>
      <c r="O53" s="270"/>
      <c r="P53" s="564"/>
      <c r="Q53" s="558"/>
      <c r="R53" s="558"/>
      <c r="S53" s="559"/>
      <c r="T53" s="559"/>
      <c r="U53" s="559"/>
      <c r="V53" s="559"/>
      <c r="W53" s="559"/>
      <c r="X53" s="559"/>
      <c r="Y53" s="559"/>
    </row>
    <row r="54" spans="1:25" ht="12.75">
      <c r="A54" s="185" t="s">
        <v>366</v>
      </c>
      <c r="B54" s="505"/>
      <c r="C54" s="186"/>
      <c r="D54" s="186"/>
      <c r="E54" s="186"/>
      <c r="F54" s="186"/>
      <c r="G54" s="186"/>
      <c r="H54" s="187"/>
      <c r="I54" s="183"/>
      <c r="J54" s="270"/>
      <c r="K54" s="270"/>
      <c r="L54" s="270"/>
      <c r="M54" s="270"/>
      <c r="N54" s="270"/>
      <c r="O54" s="270"/>
      <c r="P54" s="564"/>
      <c r="Q54" s="558"/>
      <c r="R54" s="558"/>
      <c r="S54" s="559"/>
      <c r="T54" s="559"/>
      <c r="U54" s="559"/>
      <c r="V54" s="559"/>
      <c r="W54" s="559"/>
      <c r="X54" s="559"/>
      <c r="Y54" s="559"/>
    </row>
    <row r="55" spans="1:25" ht="12.75">
      <c r="A55" s="506" t="s">
        <v>367</v>
      </c>
      <c r="B55" s="507"/>
      <c r="C55" s="192"/>
      <c r="D55" s="192"/>
      <c r="E55" s="192"/>
      <c r="F55" s="192"/>
      <c r="G55" s="192"/>
      <c r="H55" s="193"/>
      <c r="I55" s="183"/>
      <c r="J55" s="270"/>
      <c r="K55" s="270"/>
      <c r="L55" s="270"/>
      <c r="M55" s="270"/>
      <c r="N55" s="270"/>
      <c r="O55" s="270"/>
      <c r="P55" s="566" t="s">
        <v>368</v>
      </c>
      <c r="Q55" s="558"/>
      <c r="R55" s="558"/>
      <c r="S55" s="559"/>
      <c r="T55" s="559"/>
      <c r="U55" s="559"/>
      <c r="V55" s="559"/>
      <c r="W55" s="559"/>
      <c r="X55" s="559"/>
      <c r="Y55" s="559"/>
    </row>
    <row r="56" spans="1:25" ht="4.5" customHeight="1">
      <c r="A56" s="508"/>
      <c r="B56" s="182"/>
      <c r="C56" s="195"/>
      <c r="D56" s="181"/>
      <c r="E56" s="181"/>
      <c r="F56" s="181"/>
      <c r="G56" s="181"/>
      <c r="H56" s="182"/>
      <c r="I56" s="183"/>
      <c r="J56" s="270"/>
      <c r="K56" s="270"/>
      <c r="L56" s="270"/>
      <c r="M56" s="270"/>
      <c r="N56" s="270"/>
      <c r="O56" s="270"/>
      <c r="P56" s="410"/>
      <c r="Q56" s="558"/>
      <c r="R56" s="558"/>
      <c r="S56" s="559"/>
      <c r="T56" s="559"/>
      <c r="U56" s="559"/>
      <c r="V56" s="559"/>
      <c r="W56" s="559"/>
      <c r="X56" s="559"/>
      <c r="Y56" s="559"/>
    </row>
    <row r="57" spans="1:25" ht="14.25" customHeight="1">
      <c r="A57" s="196" t="s">
        <v>164</v>
      </c>
      <c r="B57" s="197"/>
      <c r="C57" s="198" t="s">
        <v>89</v>
      </c>
      <c r="D57" s="108" t="s">
        <v>61</v>
      </c>
      <c r="E57" s="108" t="s">
        <v>62</v>
      </c>
      <c r="F57" s="108" t="s">
        <v>63</v>
      </c>
      <c r="G57" s="108" t="s">
        <v>64</v>
      </c>
      <c r="H57" s="109" t="s">
        <v>16</v>
      </c>
      <c r="I57" s="183"/>
      <c r="J57" s="567" t="s">
        <v>89</v>
      </c>
      <c r="K57" s="174" t="s">
        <v>61</v>
      </c>
      <c r="L57" s="174" t="s">
        <v>62</v>
      </c>
      <c r="M57" s="174" t="s">
        <v>63</v>
      </c>
      <c r="N57" s="174" t="s">
        <v>64</v>
      </c>
      <c r="O57" s="174" t="s">
        <v>16</v>
      </c>
      <c r="P57" s="568" t="s">
        <v>14</v>
      </c>
      <c r="Q57" s="558"/>
      <c r="R57" s="558"/>
      <c r="S57" s="559"/>
      <c r="T57" s="559"/>
      <c r="U57" s="559"/>
      <c r="V57" s="559"/>
      <c r="W57" s="559"/>
      <c r="X57" s="559"/>
      <c r="Y57" s="559"/>
    </row>
    <row r="58" spans="1:25" ht="12.75">
      <c r="A58" s="526" t="s">
        <v>389</v>
      </c>
      <c r="B58" s="515" t="s">
        <v>390</v>
      </c>
      <c r="C58" s="527"/>
      <c r="D58" s="527"/>
      <c r="E58" s="527"/>
      <c r="F58" s="527"/>
      <c r="G58" s="527"/>
      <c r="H58" s="528"/>
      <c r="I58" s="183"/>
      <c r="J58" s="276"/>
      <c r="K58" s="276"/>
      <c r="L58" s="276"/>
      <c r="M58" s="276"/>
      <c r="N58" s="276"/>
      <c r="O58" s="276"/>
      <c r="P58" s="276"/>
      <c r="Q58" s="574" t="s">
        <v>389</v>
      </c>
      <c r="R58" s="561" t="s">
        <v>390</v>
      </c>
      <c r="S58" s="559"/>
      <c r="T58" s="559"/>
      <c r="U58" s="559"/>
      <c r="V58" s="559"/>
      <c r="W58" s="559"/>
      <c r="X58" s="559"/>
      <c r="Y58" s="559"/>
    </row>
    <row r="59" spans="1:25" ht="12.75">
      <c r="A59" s="520"/>
      <c r="B59" s="515" t="s">
        <v>373</v>
      </c>
      <c r="C59" s="529">
        <v>0.25</v>
      </c>
      <c r="D59" s="529">
        <v>0.15476190476190477</v>
      </c>
      <c r="E59" s="529">
        <v>0.1761006289308176</v>
      </c>
      <c r="F59" s="529">
        <v>0.24561403508771928</v>
      </c>
      <c r="G59" s="529">
        <v>0.13043478260869565</v>
      </c>
      <c r="H59" s="530">
        <v>0.2</v>
      </c>
      <c r="I59" s="183"/>
      <c r="J59" s="276">
        <v>60</v>
      </c>
      <c r="K59" s="276">
        <v>26</v>
      </c>
      <c r="L59" s="276">
        <v>28</v>
      </c>
      <c r="M59" s="276">
        <v>14</v>
      </c>
      <c r="N59" s="276">
        <v>6</v>
      </c>
      <c r="O59" s="276">
        <f>SUM(J59:N59)</f>
        <v>134</v>
      </c>
      <c r="P59" s="561">
        <v>134</v>
      </c>
      <c r="Q59" s="572"/>
      <c r="R59" s="562" t="s">
        <v>436</v>
      </c>
      <c r="S59" s="563">
        <v>0.6416666666666666</v>
      </c>
      <c r="T59" s="563">
        <v>0.6845238095238095</v>
      </c>
      <c r="U59" s="563">
        <v>0.6289308176100629</v>
      </c>
      <c r="V59" s="563">
        <v>0.7368421052631579</v>
      </c>
      <c r="W59" s="563">
        <v>0.6086956521739131</v>
      </c>
      <c r="X59" s="563"/>
      <c r="Y59" s="563">
        <v>0.655223880597015</v>
      </c>
    </row>
    <row r="60" spans="1:25" ht="12.75">
      <c r="A60" s="520"/>
      <c r="B60" s="515" t="s">
        <v>374</v>
      </c>
      <c r="C60" s="529">
        <v>0.39166666666666666</v>
      </c>
      <c r="D60" s="529">
        <v>0.5297619047619048</v>
      </c>
      <c r="E60" s="529">
        <v>0.4528301886792453</v>
      </c>
      <c r="F60" s="529">
        <v>0.49122807017543857</v>
      </c>
      <c r="G60" s="529">
        <v>0.4782608695652174</v>
      </c>
      <c r="H60" s="530">
        <v>0.4552238805970149</v>
      </c>
      <c r="I60" s="183"/>
      <c r="J60" s="276">
        <v>94</v>
      </c>
      <c r="K60" s="276">
        <v>89</v>
      </c>
      <c r="L60" s="276">
        <v>72</v>
      </c>
      <c r="M60" s="276">
        <v>28</v>
      </c>
      <c r="N60" s="276">
        <v>22</v>
      </c>
      <c r="O60" s="276">
        <f>SUM(J60:N60)</f>
        <v>305</v>
      </c>
      <c r="P60" s="561">
        <v>305</v>
      </c>
      <c r="Q60" s="572"/>
      <c r="R60" s="562" t="s">
        <v>437</v>
      </c>
      <c r="S60" s="563">
        <v>0.325</v>
      </c>
      <c r="T60" s="563">
        <v>0.30952380952380953</v>
      </c>
      <c r="U60" s="563">
        <v>0.34591194968553457</v>
      </c>
      <c r="V60" s="563">
        <v>0.22807017543859648</v>
      </c>
      <c r="W60" s="563">
        <v>0.3695652173913043</v>
      </c>
      <c r="X60" s="563"/>
      <c r="Y60" s="563">
        <v>0.3208955223880597</v>
      </c>
    </row>
    <row r="61" spans="1:25" ht="12.75">
      <c r="A61" s="520"/>
      <c r="B61" s="515" t="s">
        <v>375</v>
      </c>
      <c r="C61" s="529">
        <v>0.225</v>
      </c>
      <c r="D61" s="529">
        <v>0.24404761904761904</v>
      </c>
      <c r="E61" s="529">
        <v>0.2893081761006289</v>
      </c>
      <c r="F61" s="529">
        <v>0.21052631578947367</v>
      </c>
      <c r="G61" s="529">
        <v>0.2608695652173913</v>
      </c>
      <c r="H61" s="530">
        <v>0.2462686567164179</v>
      </c>
      <c r="I61" s="183"/>
      <c r="J61" s="276">
        <v>54</v>
      </c>
      <c r="K61" s="276">
        <v>41</v>
      </c>
      <c r="L61" s="276">
        <v>46</v>
      </c>
      <c r="M61" s="276">
        <v>12</v>
      </c>
      <c r="N61" s="276">
        <v>12</v>
      </c>
      <c r="O61" s="276">
        <f>SUM(J61:N61)</f>
        <v>165</v>
      </c>
      <c r="P61" s="561">
        <v>166</v>
      </c>
      <c r="Q61" s="572"/>
      <c r="R61" s="562" t="s">
        <v>438</v>
      </c>
      <c r="S61" s="563">
        <v>0.03333333333333333</v>
      </c>
      <c r="T61" s="563">
        <v>0.005952380952380952</v>
      </c>
      <c r="U61" s="563">
        <v>0.025157232704402517</v>
      </c>
      <c r="V61" s="563">
        <v>0.03508771929824561</v>
      </c>
      <c r="W61" s="563">
        <v>0.021739130434782608</v>
      </c>
      <c r="X61" s="563"/>
      <c r="Y61" s="563">
        <v>0.023880597014925373</v>
      </c>
    </row>
    <row r="62" spans="1:25" ht="12.75">
      <c r="A62" s="520"/>
      <c r="B62" s="515" t="s">
        <v>376</v>
      </c>
      <c r="C62" s="529">
        <v>0.1</v>
      </c>
      <c r="D62" s="529">
        <v>0.06547619047619048</v>
      </c>
      <c r="E62" s="529">
        <v>0.05660377358490566</v>
      </c>
      <c r="F62" s="529">
        <v>0.017543859649122806</v>
      </c>
      <c r="G62" s="529">
        <v>0.10869565217391304</v>
      </c>
      <c r="H62" s="530">
        <v>0.07462686567164178</v>
      </c>
      <c r="I62" s="183"/>
      <c r="J62" s="276">
        <v>24</v>
      </c>
      <c r="K62" s="276">
        <v>11</v>
      </c>
      <c r="L62" s="276">
        <v>9</v>
      </c>
      <c r="M62" s="276">
        <v>1</v>
      </c>
      <c r="N62" s="276">
        <v>5</v>
      </c>
      <c r="O62" s="276">
        <f>SUM(J62:N62)</f>
        <v>50</v>
      </c>
      <c r="P62" s="561">
        <v>51</v>
      </c>
      <c r="Q62" s="572"/>
      <c r="R62" s="558"/>
      <c r="S62" s="563">
        <v>1</v>
      </c>
      <c r="T62" s="563">
        <v>1</v>
      </c>
      <c r="U62" s="563">
        <v>1</v>
      </c>
      <c r="V62" s="563">
        <v>1</v>
      </c>
      <c r="W62" s="563">
        <v>1</v>
      </c>
      <c r="X62" s="563"/>
      <c r="Y62" s="563">
        <v>1</v>
      </c>
    </row>
    <row r="63" spans="1:25" ht="12.75">
      <c r="A63" s="520"/>
      <c r="B63" s="515" t="s">
        <v>377</v>
      </c>
      <c r="C63" s="529">
        <v>0.03333333333333333</v>
      </c>
      <c r="D63" s="529">
        <v>0.005952380952380952</v>
      </c>
      <c r="E63" s="529">
        <v>0.025157232704402517</v>
      </c>
      <c r="F63" s="529">
        <v>0.03508771929824561</v>
      </c>
      <c r="G63" s="529">
        <v>0.021739130434782608</v>
      </c>
      <c r="H63" s="530">
        <v>0.023880597014925373</v>
      </c>
      <c r="I63" s="183"/>
      <c r="J63" s="276">
        <v>8</v>
      </c>
      <c r="K63" s="276">
        <v>1</v>
      </c>
      <c r="L63" s="276">
        <v>4</v>
      </c>
      <c r="M63" s="276">
        <v>2</v>
      </c>
      <c r="N63" s="276">
        <v>1</v>
      </c>
      <c r="O63" s="276">
        <f>SUM(J63:N63)</f>
        <v>16</v>
      </c>
      <c r="P63" s="561">
        <v>16</v>
      </c>
      <c r="Q63" s="572"/>
      <c r="R63" s="558"/>
      <c r="S63" s="559"/>
      <c r="T63" s="559"/>
      <c r="U63" s="559"/>
      <c r="V63" s="559"/>
      <c r="W63" s="559"/>
      <c r="X63" s="559"/>
      <c r="Y63" s="559"/>
    </row>
    <row r="64" spans="1:25" ht="12.75">
      <c r="A64" s="521"/>
      <c r="B64" s="522" t="s">
        <v>126</v>
      </c>
      <c r="C64" s="523">
        <v>240</v>
      </c>
      <c r="D64" s="524">
        <v>168</v>
      </c>
      <c r="E64" s="524">
        <v>159</v>
      </c>
      <c r="F64" s="524">
        <v>57</v>
      </c>
      <c r="G64" s="524">
        <v>46</v>
      </c>
      <c r="H64" s="525">
        <v>672</v>
      </c>
      <c r="I64" s="183"/>
      <c r="J64" s="276">
        <f aca="true" t="shared" si="6" ref="J64:P64">SUM(J59:J63)</f>
        <v>240</v>
      </c>
      <c r="K64" s="276">
        <f t="shared" si="6"/>
        <v>168</v>
      </c>
      <c r="L64" s="276">
        <f t="shared" si="6"/>
        <v>159</v>
      </c>
      <c r="M64" s="276">
        <f t="shared" si="6"/>
        <v>57</v>
      </c>
      <c r="N64" s="276">
        <f t="shared" si="6"/>
        <v>46</v>
      </c>
      <c r="O64" s="276">
        <f t="shared" si="6"/>
        <v>670</v>
      </c>
      <c r="P64" s="570">
        <f t="shared" si="6"/>
        <v>672</v>
      </c>
      <c r="Q64" s="572"/>
      <c r="R64" s="558"/>
      <c r="S64" s="559"/>
      <c r="T64" s="559"/>
      <c r="U64" s="559"/>
      <c r="V64" s="559"/>
      <c r="W64" s="559"/>
      <c r="X64" s="559"/>
      <c r="Y64" s="559"/>
    </row>
    <row r="65" spans="1:25" ht="12.75">
      <c r="A65" s="526" t="s">
        <v>391</v>
      </c>
      <c r="B65" s="515" t="s">
        <v>392</v>
      </c>
      <c r="C65" s="527"/>
      <c r="D65" s="527"/>
      <c r="E65" s="527"/>
      <c r="F65" s="527"/>
      <c r="G65" s="527"/>
      <c r="H65" s="528"/>
      <c r="I65" s="183"/>
      <c r="J65" s="276"/>
      <c r="K65" s="276"/>
      <c r="L65" s="276"/>
      <c r="M65" s="276"/>
      <c r="N65" s="276"/>
      <c r="O65" s="276"/>
      <c r="P65" s="276"/>
      <c r="Q65" s="574" t="s">
        <v>391</v>
      </c>
      <c r="R65" s="561" t="s">
        <v>392</v>
      </c>
      <c r="S65" s="559"/>
      <c r="T65" s="559"/>
      <c r="U65" s="559"/>
      <c r="V65" s="559"/>
      <c r="W65" s="559"/>
      <c r="X65" s="559"/>
      <c r="Y65" s="559"/>
    </row>
    <row r="66" spans="1:25" ht="12.75">
      <c r="A66" s="520"/>
      <c r="B66" s="515" t="s">
        <v>373</v>
      </c>
      <c r="C66" s="529">
        <v>0.1950207468879668</v>
      </c>
      <c r="D66" s="529">
        <v>0.1377245508982036</v>
      </c>
      <c r="E66" s="529">
        <v>0.16352201257861634</v>
      </c>
      <c r="F66" s="529">
        <v>0.2982456140350877</v>
      </c>
      <c r="G66" s="529">
        <v>0.0851063829787234</v>
      </c>
      <c r="H66" s="530">
        <v>0.17436661698956782</v>
      </c>
      <c r="I66" s="183"/>
      <c r="J66" s="276">
        <v>47</v>
      </c>
      <c r="K66" s="276">
        <v>23</v>
      </c>
      <c r="L66" s="276">
        <v>26</v>
      </c>
      <c r="M66" s="276">
        <v>17</v>
      </c>
      <c r="N66" s="276">
        <v>4</v>
      </c>
      <c r="O66" s="276">
        <f>SUM(J66:N66)</f>
        <v>117</v>
      </c>
      <c r="P66" s="561">
        <v>117</v>
      </c>
      <c r="Q66" s="572"/>
      <c r="R66" s="562" t="s">
        <v>436</v>
      </c>
      <c r="S66" s="563">
        <v>0.5269709543568465</v>
      </c>
      <c r="T66" s="563">
        <v>0.688622754491018</v>
      </c>
      <c r="U66" s="563">
        <v>0.5911949685534591</v>
      </c>
      <c r="V66" s="563">
        <v>0.8421052631578947</v>
      </c>
      <c r="W66" s="563">
        <v>0.6808510638297872</v>
      </c>
      <c r="X66" s="563"/>
      <c r="Y66" s="563">
        <v>0.6199701937406855</v>
      </c>
    </row>
    <row r="67" spans="1:25" ht="12.75">
      <c r="A67" s="520"/>
      <c r="B67" s="515" t="s">
        <v>374</v>
      </c>
      <c r="C67" s="529">
        <v>0.33195020746887965</v>
      </c>
      <c r="D67" s="529">
        <v>0.5508982035928144</v>
      </c>
      <c r="E67" s="529">
        <v>0.4276729559748428</v>
      </c>
      <c r="F67" s="529">
        <v>0.543859649122807</v>
      </c>
      <c r="G67" s="529">
        <v>0.5957446808510638</v>
      </c>
      <c r="H67" s="530">
        <v>0.4456035767511177</v>
      </c>
      <c r="I67" s="183"/>
      <c r="J67" s="276">
        <v>80</v>
      </c>
      <c r="K67" s="276">
        <v>92</v>
      </c>
      <c r="L67" s="276">
        <v>68</v>
      </c>
      <c r="M67" s="276">
        <v>31</v>
      </c>
      <c r="N67" s="276">
        <v>28</v>
      </c>
      <c r="O67" s="276">
        <f>SUM(J67:N67)</f>
        <v>299</v>
      </c>
      <c r="P67" s="561">
        <v>299</v>
      </c>
      <c r="Q67" s="572"/>
      <c r="R67" s="562" t="s">
        <v>437</v>
      </c>
      <c r="S67" s="563">
        <v>0.4315352697095436</v>
      </c>
      <c r="T67" s="563">
        <v>0.2994011976047904</v>
      </c>
      <c r="U67" s="563">
        <v>0.3710691823899371</v>
      </c>
      <c r="V67" s="563">
        <v>0.14035087719298245</v>
      </c>
      <c r="W67" s="563">
        <v>0.2978723404255319</v>
      </c>
      <c r="X67" s="563"/>
      <c r="Y67" s="563">
        <v>0.3502235469448584</v>
      </c>
    </row>
    <row r="68" spans="1:25" ht="12.75">
      <c r="A68" s="520"/>
      <c r="B68" s="515" t="s">
        <v>375</v>
      </c>
      <c r="C68" s="529">
        <v>0.34439834024896265</v>
      </c>
      <c r="D68" s="529">
        <v>0.24550898203592814</v>
      </c>
      <c r="E68" s="529">
        <v>0.29559748427672955</v>
      </c>
      <c r="F68" s="529">
        <v>0.12280701754385964</v>
      </c>
      <c r="G68" s="529">
        <v>0.2127659574468085</v>
      </c>
      <c r="H68" s="530">
        <v>0.28017883755588674</v>
      </c>
      <c r="I68" s="183"/>
      <c r="J68" s="276">
        <v>83</v>
      </c>
      <c r="K68" s="276">
        <v>41</v>
      </c>
      <c r="L68" s="276">
        <v>47</v>
      </c>
      <c r="M68" s="276">
        <v>7</v>
      </c>
      <c r="N68" s="276">
        <v>10</v>
      </c>
      <c r="O68" s="276">
        <f>SUM(J68:N68)</f>
        <v>188</v>
      </c>
      <c r="P68" s="561">
        <v>189</v>
      </c>
      <c r="Q68" s="572"/>
      <c r="R68" s="562" t="s">
        <v>438</v>
      </c>
      <c r="S68" s="563">
        <v>0.04149377593360996</v>
      </c>
      <c r="T68" s="563">
        <v>0.011976047904191617</v>
      </c>
      <c r="U68" s="563">
        <v>0.03773584905660377</v>
      </c>
      <c r="V68" s="563">
        <v>0.017543859649122806</v>
      </c>
      <c r="W68" s="563">
        <v>0.02127659574468085</v>
      </c>
      <c r="X68" s="563"/>
      <c r="Y68" s="563">
        <v>0.029806259314456036</v>
      </c>
    </row>
    <row r="69" spans="1:25" ht="12.75">
      <c r="A69" s="520"/>
      <c r="B69" s="515" t="s">
        <v>376</v>
      </c>
      <c r="C69" s="529">
        <v>0.08713692946058091</v>
      </c>
      <c r="D69" s="529">
        <v>0.05389221556886228</v>
      </c>
      <c r="E69" s="529">
        <v>0.07547169811320754</v>
      </c>
      <c r="F69" s="529">
        <v>0.017543859649122806</v>
      </c>
      <c r="G69" s="529">
        <v>0.0851063829787234</v>
      </c>
      <c r="H69" s="530">
        <v>0.07004470938897168</v>
      </c>
      <c r="I69" s="183"/>
      <c r="J69" s="276">
        <v>21</v>
      </c>
      <c r="K69" s="276">
        <v>9</v>
      </c>
      <c r="L69" s="276">
        <v>12</v>
      </c>
      <c r="M69" s="276">
        <v>1</v>
      </c>
      <c r="N69" s="276">
        <v>4</v>
      </c>
      <c r="O69" s="276">
        <f>SUM(J69:N69)</f>
        <v>47</v>
      </c>
      <c r="P69" s="561">
        <v>48</v>
      </c>
      <c r="Q69" s="572"/>
      <c r="R69" s="558"/>
      <c r="S69" s="563">
        <v>1</v>
      </c>
      <c r="T69" s="563">
        <v>1</v>
      </c>
      <c r="U69" s="563">
        <v>1</v>
      </c>
      <c r="V69" s="563">
        <v>1</v>
      </c>
      <c r="W69" s="563">
        <v>1</v>
      </c>
      <c r="X69" s="563"/>
      <c r="Y69" s="563">
        <v>1</v>
      </c>
    </row>
    <row r="70" spans="1:25" ht="12.75">
      <c r="A70" s="520"/>
      <c r="B70" s="515" t="s">
        <v>377</v>
      </c>
      <c r="C70" s="529">
        <v>0.04149377593360996</v>
      </c>
      <c r="D70" s="529">
        <v>0.011976047904191617</v>
      </c>
      <c r="E70" s="529">
        <v>0.03773584905660377</v>
      </c>
      <c r="F70" s="529">
        <v>0.017543859649122806</v>
      </c>
      <c r="G70" s="529">
        <v>0.02127659574468085</v>
      </c>
      <c r="H70" s="530">
        <v>0.029806259314456036</v>
      </c>
      <c r="I70" s="183"/>
      <c r="J70" s="276">
        <v>10</v>
      </c>
      <c r="K70" s="276">
        <v>2</v>
      </c>
      <c r="L70" s="276">
        <v>6</v>
      </c>
      <c r="M70" s="276">
        <v>1</v>
      </c>
      <c r="N70" s="276">
        <v>1</v>
      </c>
      <c r="O70" s="276">
        <f>SUM(J70:N70)</f>
        <v>20</v>
      </c>
      <c r="P70" s="561">
        <v>20</v>
      </c>
      <c r="Q70" s="572"/>
      <c r="R70" s="558"/>
      <c r="S70" s="559"/>
      <c r="T70" s="559"/>
      <c r="U70" s="559"/>
      <c r="V70" s="559"/>
      <c r="W70" s="559"/>
      <c r="X70" s="559"/>
      <c r="Y70" s="559"/>
    </row>
    <row r="71" spans="1:25" ht="12.75">
      <c r="A71" s="521"/>
      <c r="B71" s="522" t="s">
        <v>126</v>
      </c>
      <c r="C71" s="523">
        <v>241</v>
      </c>
      <c r="D71" s="524">
        <v>167</v>
      </c>
      <c r="E71" s="524">
        <v>159</v>
      </c>
      <c r="F71" s="524">
        <v>57</v>
      </c>
      <c r="G71" s="524">
        <v>47</v>
      </c>
      <c r="H71" s="525">
        <v>673</v>
      </c>
      <c r="I71" s="183"/>
      <c r="J71" s="276">
        <f aca="true" t="shared" si="7" ref="J71:P71">SUM(J66:J70)</f>
        <v>241</v>
      </c>
      <c r="K71" s="276">
        <f t="shared" si="7"/>
        <v>167</v>
      </c>
      <c r="L71" s="276">
        <f t="shared" si="7"/>
        <v>159</v>
      </c>
      <c r="M71" s="276">
        <f t="shared" si="7"/>
        <v>57</v>
      </c>
      <c r="N71" s="276">
        <f t="shared" si="7"/>
        <v>47</v>
      </c>
      <c r="O71" s="276">
        <f t="shared" si="7"/>
        <v>671</v>
      </c>
      <c r="P71" s="570">
        <f t="shared" si="7"/>
        <v>673</v>
      </c>
      <c r="Q71" s="572"/>
      <c r="R71" s="558"/>
      <c r="S71" s="559"/>
      <c r="T71" s="559"/>
      <c r="U71" s="559"/>
      <c r="V71" s="559"/>
      <c r="W71" s="559"/>
      <c r="X71" s="559"/>
      <c r="Y71" s="559"/>
    </row>
    <row r="72" spans="1:25" ht="12.75">
      <c r="A72" s="526" t="s">
        <v>393</v>
      </c>
      <c r="B72" s="515" t="s">
        <v>394</v>
      </c>
      <c r="C72" s="532"/>
      <c r="D72" s="532"/>
      <c r="E72" s="532"/>
      <c r="F72" s="532"/>
      <c r="G72" s="532"/>
      <c r="H72" s="533"/>
      <c r="I72" s="183"/>
      <c r="J72" s="276"/>
      <c r="K72" s="276"/>
      <c r="L72" s="276"/>
      <c r="M72" s="276"/>
      <c r="N72" s="276"/>
      <c r="O72" s="276"/>
      <c r="P72" s="276"/>
      <c r="Q72" s="574" t="s">
        <v>393</v>
      </c>
      <c r="R72" s="561" t="s">
        <v>394</v>
      </c>
      <c r="S72" s="559"/>
      <c r="T72" s="559"/>
      <c r="U72" s="559"/>
      <c r="V72" s="559"/>
      <c r="W72" s="559"/>
      <c r="X72" s="559"/>
      <c r="Y72" s="559"/>
    </row>
    <row r="73" spans="1:25" ht="12.75">
      <c r="A73" s="520"/>
      <c r="B73" s="515" t="s">
        <v>373</v>
      </c>
      <c r="C73" s="529">
        <v>0.1825726141078838</v>
      </c>
      <c r="D73" s="529">
        <v>0.08333333333333333</v>
      </c>
      <c r="E73" s="529">
        <v>0.10759493670886076</v>
      </c>
      <c r="F73" s="529">
        <v>0.07017543859649122</v>
      </c>
      <c r="G73" s="529">
        <v>0.06382978723404255</v>
      </c>
      <c r="H73" s="530">
        <v>0.12220566318926974</v>
      </c>
      <c r="I73" s="183"/>
      <c r="J73" s="276">
        <v>44</v>
      </c>
      <c r="K73" s="276">
        <v>14</v>
      </c>
      <c r="L73" s="276">
        <v>17</v>
      </c>
      <c r="M73" s="276">
        <v>4</v>
      </c>
      <c r="N73" s="276">
        <v>3</v>
      </c>
      <c r="O73" s="276">
        <f>SUM(J73:N73)</f>
        <v>82</v>
      </c>
      <c r="P73" s="561">
        <v>82</v>
      </c>
      <c r="Q73" s="572"/>
      <c r="R73" s="562" t="s">
        <v>436</v>
      </c>
      <c r="S73" s="563">
        <v>0.48962655601659755</v>
      </c>
      <c r="T73" s="563">
        <v>0.4880952380952381</v>
      </c>
      <c r="U73" s="563">
        <v>0.44936708860759494</v>
      </c>
      <c r="V73" s="563">
        <v>0.47368421052631576</v>
      </c>
      <c r="W73" s="563">
        <v>0.40425531914893614</v>
      </c>
      <c r="X73" s="563"/>
      <c r="Y73" s="563">
        <v>0.47242921013412814</v>
      </c>
    </row>
    <row r="74" spans="1:25" ht="12.75">
      <c r="A74" s="520"/>
      <c r="B74" s="515" t="s">
        <v>374</v>
      </c>
      <c r="C74" s="529">
        <v>0.3070539419087137</v>
      </c>
      <c r="D74" s="529">
        <v>0.40476190476190477</v>
      </c>
      <c r="E74" s="529">
        <v>0.34177215189873417</v>
      </c>
      <c r="F74" s="529">
        <v>0.40350877192982454</v>
      </c>
      <c r="G74" s="529">
        <v>0.3404255319148936</v>
      </c>
      <c r="H74" s="530">
        <v>0.3502235469448584</v>
      </c>
      <c r="I74" s="183"/>
      <c r="J74" s="276">
        <v>74</v>
      </c>
      <c r="K74" s="276">
        <v>68</v>
      </c>
      <c r="L74" s="276">
        <v>54</v>
      </c>
      <c r="M74" s="276">
        <v>23</v>
      </c>
      <c r="N74" s="276">
        <v>16</v>
      </c>
      <c r="O74" s="276">
        <f>SUM(J74:N74)</f>
        <v>235</v>
      </c>
      <c r="P74" s="561">
        <v>235</v>
      </c>
      <c r="Q74" s="572"/>
      <c r="R74" s="562" t="s">
        <v>437</v>
      </c>
      <c r="S74" s="563">
        <v>0.43983402489626555</v>
      </c>
      <c r="T74" s="563">
        <v>0.48214285714285715</v>
      </c>
      <c r="U74" s="563">
        <v>0.5126582278481012</v>
      </c>
      <c r="V74" s="563">
        <v>0.43859649122807015</v>
      </c>
      <c r="W74" s="563">
        <v>0.5531914893617021</v>
      </c>
      <c r="X74" s="563"/>
      <c r="Y74" s="563">
        <v>0.47540983606557374</v>
      </c>
    </row>
    <row r="75" spans="1:25" ht="12.75">
      <c r="A75" s="520"/>
      <c r="B75" s="515" t="s">
        <v>375</v>
      </c>
      <c r="C75" s="529">
        <v>0.2572614107883817</v>
      </c>
      <c r="D75" s="529">
        <v>0.3273809523809524</v>
      </c>
      <c r="E75" s="529">
        <v>0.4050632911392405</v>
      </c>
      <c r="F75" s="529">
        <v>0.2982456140350877</v>
      </c>
      <c r="G75" s="529">
        <v>0.44680851063829785</v>
      </c>
      <c r="H75" s="530">
        <v>0.3263785394932936</v>
      </c>
      <c r="I75" s="183"/>
      <c r="J75" s="276">
        <v>62</v>
      </c>
      <c r="K75" s="276">
        <v>55</v>
      </c>
      <c r="L75" s="276">
        <v>64</v>
      </c>
      <c r="M75" s="276">
        <v>17</v>
      </c>
      <c r="N75" s="276">
        <v>21</v>
      </c>
      <c r="O75" s="276">
        <f>SUM(J75:N75)</f>
        <v>219</v>
      </c>
      <c r="P75" s="561">
        <v>220</v>
      </c>
      <c r="Q75" s="572"/>
      <c r="R75" s="562" t="s">
        <v>438</v>
      </c>
      <c r="S75" s="563">
        <v>0.07053941908713693</v>
      </c>
      <c r="T75" s="563">
        <v>0.02976190476190476</v>
      </c>
      <c r="U75" s="563">
        <v>0.0379746835443038</v>
      </c>
      <c r="V75" s="563">
        <v>0.08771929824561403</v>
      </c>
      <c r="W75" s="563">
        <v>0.0425531914893617</v>
      </c>
      <c r="X75" s="563"/>
      <c r="Y75" s="563">
        <v>0.05216095380029806</v>
      </c>
    </row>
    <row r="76" spans="1:25" ht="12.75">
      <c r="A76" s="520"/>
      <c r="B76" s="515" t="s">
        <v>376</v>
      </c>
      <c r="C76" s="529">
        <v>0.1825726141078838</v>
      </c>
      <c r="D76" s="529">
        <v>0.15476190476190477</v>
      </c>
      <c r="E76" s="529">
        <v>0.10759493670886076</v>
      </c>
      <c r="F76" s="529">
        <v>0.14035087719298245</v>
      </c>
      <c r="G76" s="529">
        <v>0.10638297872340426</v>
      </c>
      <c r="H76" s="530">
        <v>0.14903129657228018</v>
      </c>
      <c r="I76" s="183"/>
      <c r="J76" s="276">
        <v>44</v>
      </c>
      <c r="K76" s="276">
        <v>26</v>
      </c>
      <c r="L76" s="276">
        <v>17</v>
      </c>
      <c r="M76" s="276">
        <v>8</v>
      </c>
      <c r="N76" s="276">
        <v>5</v>
      </c>
      <c r="O76" s="276">
        <f>SUM(J76:N76)</f>
        <v>100</v>
      </c>
      <c r="P76" s="561">
        <v>100</v>
      </c>
      <c r="Q76" s="572"/>
      <c r="R76" s="558"/>
      <c r="S76" s="563">
        <v>1</v>
      </c>
      <c r="T76" s="563">
        <v>1</v>
      </c>
      <c r="U76" s="563">
        <v>1</v>
      </c>
      <c r="V76" s="563">
        <v>1</v>
      </c>
      <c r="W76" s="563">
        <v>1</v>
      </c>
      <c r="X76" s="563"/>
      <c r="Y76" s="563">
        <v>1</v>
      </c>
    </row>
    <row r="77" spans="1:25" ht="12.75">
      <c r="A77" s="520"/>
      <c r="B77" s="515" t="s">
        <v>377</v>
      </c>
      <c r="C77" s="529">
        <v>0.07053941908713693</v>
      </c>
      <c r="D77" s="529">
        <v>0.02976190476190476</v>
      </c>
      <c r="E77" s="529">
        <v>0.0379746835443038</v>
      </c>
      <c r="F77" s="529">
        <v>0.08771929824561403</v>
      </c>
      <c r="G77" s="529">
        <v>0.0425531914893617</v>
      </c>
      <c r="H77" s="530">
        <v>0.05216095380029806</v>
      </c>
      <c r="I77" s="183"/>
      <c r="J77" s="276">
        <v>17</v>
      </c>
      <c r="K77" s="276">
        <v>5</v>
      </c>
      <c r="L77" s="276">
        <v>6</v>
      </c>
      <c r="M77" s="276">
        <v>5</v>
      </c>
      <c r="N77" s="276">
        <v>2</v>
      </c>
      <c r="O77" s="276">
        <f>SUM(J77:N77)</f>
        <v>35</v>
      </c>
      <c r="P77" s="561">
        <v>36</v>
      </c>
      <c r="Q77" s="572"/>
      <c r="R77" s="558"/>
      <c r="S77" s="559"/>
      <c r="T77" s="559"/>
      <c r="U77" s="559"/>
      <c r="V77" s="559"/>
      <c r="W77" s="559"/>
      <c r="X77" s="559"/>
      <c r="Y77" s="559"/>
    </row>
    <row r="78" spans="1:25" ht="12.75">
      <c r="A78" s="521"/>
      <c r="B78" s="522" t="s">
        <v>126</v>
      </c>
      <c r="C78" s="523">
        <v>241</v>
      </c>
      <c r="D78" s="524">
        <v>168</v>
      </c>
      <c r="E78" s="524">
        <v>158</v>
      </c>
      <c r="F78" s="524">
        <v>57</v>
      </c>
      <c r="G78" s="524">
        <v>47</v>
      </c>
      <c r="H78" s="525">
        <v>673</v>
      </c>
      <c r="I78" s="183"/>
      <c r="J78" s="276">
        <f aca="true" t="shared" si="8" ref="J78:P78">SUM(J73:J77)</f>
        <v>241</v>
      </c>
      <c r="K78" s="276">
        <f t="shared" si="8"/>
        <v>168</v>
      </c>
      <c r="L78" s="276">
        <f t="shared" si="8"/>
        <v>158</v>
      </c>
      <c r="M78" s="276">
        <f t="shared" si="8"/>
        <v>57</v>
      </c>
      <c r="N78" s="276">
        <f t="shared" si="8"/>
        <v>47</v>
      </c>
      <c r="O78" s="276">
        <f t="shared" si="8"/>
        <v>671</v>
      </c>
      <c r="P78" s="570">
        <f t="shared" si="8"/>
        <v>673</v>
      </c>
      <c r="Q78" s="572"/>
      <c r="R78" s="558"/>
      <c r="S78" s="559"/>
      <c r="T78" s="559"/>
      <c r="U78" s="559"/>
      <c r="V78" s="559"/>
      <c r="W78" s="559"/>
      <c r="X78" s="559"/>
      <c r="Y78" s="559"/>
    </row>
    <row r="79" spans="1:25" ht="12.75">
      <c r="A79" s="526" t="s">
        <v>395</v>
      </c>
      <c r="B79" s="515" t="s">
        <v>396</v>
      </c>
      <c r="C79" s="527"/>
      <c r="D79" s="527"/>
      <c r="E79" s="527"/>
      <c r="F79" s="527"/>
      <c r="G79" s="527"/>
      <c r="H79" s="528"/>
      <c r="I79" s="183"/>
      <c r="J79" s="276"/>
      <c r="K79" s="276"/>
      <c r="L79" s="276"/>
      <c r="M79" s="276"/>
      <c r="N79" s="276"/>
      <c r="O79" s="276"/>
      <c r="P79" s="276"/>
      <c r="Q79" s="574" t="s">
        <v>395</v>
      </c>
      <c r="R79" s="561" t="s">
        <v>396</v>
      </c>
      <c r="S79" s="559"/>
      <c r="T79" s="559"/>
      <c r="U79" s="559"/>
      <c r="V79" s="559"/>
      <c r="W79" s="559"/>
      <c r="X79" s="559"/>
      <c r="Y79" s="559"/>
    </row>
    <row r="80" spans="1:25" ht="12.75">
      <c r="A80" s="520"/>
      <c r="B80" s="515" t="s">
        <v>373</v>
      </c>
      <c r="C80" s="529">
        <v>0.27385892116182575</v>
      </c>
      <c r="D80" s="529">
        <v>0.17964071856287425</v>
      </c>
      <c r="E80" s="529">
        <v>0.1761006289308176</v>
      </c>
      <c r="F80" s="529">
        <v>0.10526315789473684</v>
      </c>
      <c r="G80" s="529">
        <v>0.1702127659574468</v>
      </c>
      <c r="H80" s="530">
        <v>0.20566318926974664</v>
      </c>
      <c r="I80" s="183"/>
      <c r="J80" s="276">
        <v>66</v>
      </c>
      <c r="K80" s="276">
        <v>30</v>
      </c>
      <c r="L80" s="276">
        <v>28</v>
      </c>
      <c r="M80" s="276">
        <v>6</v>
      </c>
      <c r="N80" s="276">
        <v>8</v>
      </c>
      <c r="O80" s="276">
        <f>SUM(J80:N80)</f>
        <v>138</v>
      </c>
      <c r="P80" s="561">
        <v>138</v>
      </c>
      <c r="Q80" s="572"/>
      <c r="R80" s="562" t="s">
        <v>436</v>
      </c>
      <c r="S80" s="563">
        <v>0.6265560165975104</v>
      </c>
      <c r="T80" s="563">
        <v>0.6586826347305389</v>
      </c>
      <c r="U80" s="563">
        <v>0.5408805031446541</v>
      </c>
      <c r="V80" s="563">
        <v>0.43859649122807015</v>
      </c>
      <c r="W80" s="563">
        <v>0.4893617021276596</v>
      </c>
      <c r="X80" s="563"/>
      <c r="Y80" s="563">
        <v>0.5886736214605067</v>
      </c>
    </row>
    <row r="81" spans="1:25" ht="12.75">
      <c r="A81" s="520"/>
      <c r="B81" s="515" t="s">
        <v>374</v>
      </c>
      <c r="C81" s="529">
        <v>0.35269709543568467</v>
      </c>
      <c r="D81" s="529">
        <v>0.47904191616766467</v>
      </c>
      <c r="E81" s="529">
        <v>0.36477987421383645</v>
      </c>
      <c r="F81" s="529">
        <v>0.3333333333333333</v>
      </c>
      <c r="G81" s="529">
        <v>0.3191489361702128</v>
      </c>
      <c r="H81" s="530">
        <v>0.3830104321907601</v>
      </c>
      <c r="I81" s="183"/>
      <c r="J81" s="276">
        <v>85</v>
      </c>
      <c r="K81" s="276">
        <v>80</v>
      </c>
      <c r="L81" s="276">
        <v>58</v>
      </c>
      <c r="M81" s="276">
        <v>19</v>
      </c>
      <c r="N81" s="276">
        <v>15</v>
      </c>
      <c r="O81" s="276">
        <f>SUM(J81:N81)</f>
        <v>257</v>
      </c>
      <c r="P81" s="561">
        <v>257</v>
      </c>
      <c r="Q81" s="572"/>
      <c r="R81" s="562" t="s">
        <v>437</v>
      </c>
      <c r="S81" s="563">
        <v>0.31950207468879666</v>
      </c>
      <c r="T81" s="563">
        <v>0.32335329341317365</v>
      </c>
      <c r="U81" s="563">
        <v>0.4088050314465409</v>
      </c>
      <c r="V81" s="563">
        <v>0.5087719298245614</v>
      </c>
      <c r="W81" s="563">
        <v>0.425531914893617</v>
      </c>
      <c r="X81" s="563"/>
      <c r="Y81" s="563">
        <v>0.3651266766020864</v>
      </c>
    </row>
    <row r="82" spans="1:25" ht="12.75">
      <c r="A82" s="520"/>
      <c r="B82" s="515" t="s">
        <v>375</v>
      </c>
      <c r="C82" s="529">
        <v>0.21991701244813278</v>
      </c>
      <c r="D82" s="529">
        <v>0.2754491017964072</v>
      </c>
      <c r="E82" s="529">
        <v>0.2830188679245283</v>
      </c>
      <c r="F82" s="529">
        <v>0.3157894736842105</v>
      </c>
      <c r="G82" s="529">
        <v>0.3404255319148936</v>
      </c>
      <c r="H82" s="530">
        <v>0.26527570789865873</v>
      </c>
      <c r="I82" s="183"/>
      <c r="J82" s="276">
        <v>53</v>
      </c>
      <c r="K82" s="276">
        <v>46</v>
      </c>
      <c r="L82" s="276">
        <v>45</v>
      </c>
      <c r="M82" s="276">
        <v>18</v>
      </c>
      <c r="N82" s="276">
        <v>16</v>
      </c>
      <c r="O82" s="276">
        <f>SUM(J82:N82)</f>
        <v>178</v>
      </c>
      <c r="P82" s="561">
        <v>179</v>
      </c>
      <c r="Q82" s="572"/>
      <c r="R82" s="562" t="s">
        <v>438</v>
      </c>
      <c r="S82" s="563">
        <v>0.05394190871369295</v>
      </c>
      <c r="T82" s="563">
        <v>0.017964071856287425</v>
      </c>
      <c r="U82" s="563">
        <v>0.050314465408805034</v>
      </c>
      <c r="V82" s="563">
        <v>0.05263157894736842</v>
      </c>
      <c r="W82" s="563">
        <v>0.0851063829787234</v>
      </c>
      <c r="X82" s="563"/>
      <c r="Y82" s="563">
        <v>0.046199701937406856</v>
      </c>
    </row>
    <row r="83" spans="1:25" ht="12.75">
      <c r="A83" s="520"/>
      <c r="B83" s="515" t="s">
        <v>376</v>
      </c>
      <c r="C83" s="529">
        <v>0.0995850622406639</v>
      </c>
      <c r="D83" s="529">
        <v>0.04790419161676647</v>
      </c>
      <c r="E83" s="529">
        <v>0.12578616352201258</v>
      </c>
      <c r="F83" s="529">
        <v>0.19298245614035087</v>
      </c>
      <c r="G83" s="529">
        <v>0.0851063829787234</v>
      </c>
      <c r="H83" s="530">
        <v>0.09985096870342772</v>
      </c>
      <c r="I83" s="183"/>
      <c r="J83" s="276">
        <v>24</v>
      </c>
      <c r="K83" s="276">
        <v>8</v>
      </c>
      <c r="L83" s="276">
        <v>20</v>
      </c>
      <c r="M83" s="276">
        <v>11</v>
      </c>
      <c r="N83" s="276">
        <v>4</v>
      </c>
      <c r="O83" s="276">
        <f>SUM(J83:N83)</f>
        <v>67</v>
      </c>
      <c r="P83" s="561">
        <v>67</v>
      </c>
      <c r="Q83" s="572"/>
      <c r="R83" s="558"/>
      <c r="S83" s="563">
        <v>1</v>
      </c>
      <c r="T83" s="563">
        <v>1</v>
      </c>
      <c r="U83" s="563">
        <v>1</v>
      </c>
      <c r="V83" s="563">
        <v>1</v>
      </c>
      <c r="W83" s="563">
        <v>1</v>
      </c>
      <c r="X83" s="563"/>
      <c r="Y83" s="563">
        <v>1</v>
      </c>
    </row>
    <row r="84" spans="1:25" ht="12.75">
      <c r="A84" s="520"/>
      <c r="B84" s="515" t="s">
        <v>377</v>
      </c>
      <c r="C84" s="529">
        <v>0.05394190871369295</v>
      </c>
      <c r="D84" s="529">
        <v>0.017964071856287425</v>
      </c>
      <c r="E84" s="529">
        <v>0.050314465408805034</v>
      </c>
      <c r="F84" s="529">
        <v>0.05263157894736842</v>
      </c>
      <c r="G84" s="529">
        <v>0.0851063829787234</v>
      </c>
      <c r="H84" s="530">
        <v>0.046199701937406856</v>
      </c>
      <c r="I84" s="183"/>
      <c r="J84" s="276">
        <v>13</v>
      </c>
      <c r="K84" s="276">
        <v>3</v>
      </c>
      <c r="L84" s="276">
        <v>8</v>
      </c>
      <c r="M84" s="276">
        <v>3</v>
      </c>
      <c r="N84" s="276">
        <v>4</v>
      </c>
      <c r="O84" s="276">
        <f>SUM(J84:N84)</f>
        <v>31</v>
      </c>
      <c r="P84" s="561">
        <v>32</v>
      </c>
      <c r="Q84" s="572"/>
      <c r="R84" s="558"/>
      <c r="S84" s="559"/>
      <c r="T84" s="559"/>
      <c r="U84" s="559"/>
      <c r="V84" s="559"/>
      <c r="W84" s="559"/>
      <c r="X84" s="559"/>
      <c r="Y84" s="559"/>
    </row>
    <row r="85" spans="1:25" ht="12.75">
      <c r="A85" s="521"/>
      <c r="B85" s="522" t="s">
        <v>126</v>
      </c>
      <c r="C85" s="523">
        <v>241</v>
      </c>
      <c r="D85" s="524">
        <v>167</v>
      </c>
      <c r="E85" s="524">
        <v>159</v>
      </c>
      <c r="F85" s="524">
        <v>57</v>
      </c>
      <c r="G85" s="524">
        <v>47</v>
      </c>
      <c r="H85" s="525">
        <v>673</v>
      </c>
      <c r="I85" s="183"/>
      <c r="J85" s="276">
        <f aca="true" t="shared" si="9" ref="J85:P85">SUM(J80:J84)</f>
        <v>241</v>
      </c>
      <c r="K85" s="276">
        <f t="shared" si="9"/>
        <v>167</v>
      </c>
      <c r="L85" s="276">
        <f t="shared" si="9"/>
        <v>159</v>
      </c>
      <c r="M85" s="276">
        <f t="shared" si="9"/>
        <v>57</v>
      </c>
      <c r="N85" s="276">
        <f t="shared" si="9"/>
        <v>47</v>
      </c>
      <c r="O85" s="276">
        <f t="shared" si="9"/>
        <v>671</v>
      </c>
      <c r="P85" s="570">
        <f t="shared" si="9"/>
        <v>673</v>
      </c>
      <c r="Q85" s="572"/>
      <c r="R85" s="558"/>
      <c r="S85" s="559"/>
      <c r="T85" s="559"/>
      <c r="U85" s="559"/>
      <c r="V85" s="559"/>
      <c r="W85" s="559"/>
      <c r="X85" s="559"/>
      <c r="Y85" s="559"/>
    </row>
    <row r="86" spans="1:25" ht="12.75">
      <c r="A86" s="526" t="s">
        <v>397</v>
      </c>
      <c r="B86" s="515" t="s">
        <v>398</v>
      </c>
      <c r="C86" s="527"/>
      <c r="D86" s="527"/>
      <c r="E86" s="527"/>
      <c r="F86" s="527"/>
      <c r="G86" s="527"/>
      <c r="H86" s="528"/>
      <c r="I86" s="183"/>
      <c r="J86" s="276"/>
      <c r="K86" s="276"/>
      <c r="L86" s="276"/>
      <c r="M86" s="276"/>
      <c r="N86" s="276"/>
      <c r="O86" s="276"/>
      <c r="P86" s="276"/>
      <c r="Q86" s="574" t="s">
        <v>397</v>
      </c>
      <c r="R86" s="561" t="s">
        <v>398</v>
      </c>
      <c r="S86" s="559"/>
      <c r="T86" s="559"/>
      <c r="U86" s="559"/>
      <c r="V86" s="559"/>
      <c r="W86" s="559"/>
      <c r="X86" s="559"/>
      <c r="Y86" s="559"/>
    </row>
    <row r="87" spans="1:25" ht="12.75">
      <c r="A87" s="520"/>
      <c r="B87" s="515" t="s">
        <v>373</v>
      </c>
      <c r="C87" s="529">
        <v>0.27385892116182575</v>
      </c>
      <c r="D87" s="529">
        <v>0.23809523809523808</v>
      </c>
      <c r="E87" s="529">
        <v>0.20754716981132076</v>
      </c>
      <c r="F87" s="529">
        <v>0.07017543859649122</v>
      </c>
      <c r="G87" s="529">
        <v>0.1276595744680851</v>
      </c>
      <c r="H87" s="530">
        <v>0.22172619047619047</v>
      </c>
      <c r="I87" s="183"/>
      <c r="J87" s="276">
        <v>66</v>
      </c>
      <c r="K87" s="276">
        <v>40</v>
      </c>
      <c r="L87" s="276">
        <v>33</v>
      </c>
      <c r="M87" s="276">
        <v>4</v>
      </c>
      <c r="N87" s="276">
        <v>6</v>
      </c>
      <c r="O87" s="276">
        <f>SUM(J87:N87)</f>
        <v>149</v>
      </c>
      <c r="P87" s="561">
        <v>149</v>
      </c>
      <c r="Q87" s="572"/>
      <c r="R87" s="562" t="s">
        <v>436</v>
      </c>
      <c r="S87" s="563">
        <v>0.6016597510373445</v>
      </c>
      <c r="T87" s="563">
        <v>0.7023809523809523</v>
      </c>
      <c r="U87" s="563">
        <v>0.6540880503144655</v>
      </c>
      <c r="V87" s="563">
        <v>0.49122807017543857</v>
      </c>
      <c r="W87" s="563">
        <v>0.5531914893617021</v>
      </c>
      <c r="X87" s="563"/>
      <c r="Y87" s="563">
        <v>0.6264880952380952</v>
      </c>
    </row>
    <row r="88" spans="1:25" ht="12.75">
      <c r="A88" s="520"/>
      <c r="B88" s="515" t="s">
        <v>374</v>
      </c>
      <c r="C88" s="529">
        <v>0.3278008298755187</v>
      </c>
      <c r="D88" s="529">
        <v>0.4642857142857143</v>
      </c>
      <c r="E88" s="529">
        <v>0.44654088050314467</v>
      </c>
      <c r="F88" s="529">
        <v>0.42105263157894735</v>
      </c>
      <c r="G88" s="529">
        <v>0.425531914893617</v>
      </c>
      <c r="H88" s="530">
        <v>0.40476190476190477</v>
      </c>
      <c r="I88" s="183"/>
      <c r="J88" s="276">
        <v>79</v>
      </c>
      <c r="K88" s="276">
        <v>78</v>
      </c>
      <c r="L88" s="276">
        <v>71</v>
      </c>
      <c r="M88" s="276">
        <v>24</v>
      </c>
      <c r="N88" s="276">
        <v>20</v>
      </c>
      <c r="O88" s="276">
        <f>SUM(J88:N88)</f>
        <v>272</v>
      </c>
      <c r="P88" s="561">
        <v>272</v>
      </c>
      <c r="Q88" s="572"/>
      <c r="R88" s="562" t="s">
        <v>437</v>
      </c>
      <c r="S88" s="563">
        <v>0.3651452282157676</v>
      </c>
      <c r="T88" s="563">
        <v>0.2976190476190476</v>
      </c>
      <c r="U88" s="563">
        <v>0.3144654088050315</v>
      </c>
      <c r="V88" s="563">
        <v>0.45614035087719296</v>
      </c>
      <c r="W88" s="563">
        <v>0.4042553191489362</v>
      </c>
      <c r="X88" s="563"/>
      <c r="Y88" s="563">
        <v>0.34672619047619047</v>
      </c>
    </row>
    <row r="89" spans="1:25" ht="12.75">
      <c r="A89" s="520"/>
      <c r="B89" s="515" t="s">
        <v>375</v>
      </c>
      <c r="C89" s="529">
        <v>0.25311203319502074</v>
      </c>
      <c r="D89" s="529">
        <v>0.2261904761904762</v>
      </c>
      <c r="E89" s="529">
        <v>0.22012578616352202</v>
      </c>
      <c r="F89" s="529">
        <v>0.3157894736842105</v>
      </c>
      <c r="G89" s="529">
        <v>0.3191489361702128</v>
      </c>
      <c r="H89" s="530">
        <v>0.24851190476190477</v>
      </c>
      <c r="I89" s="183"/>
      <c r="J89" s="276">
        <v>61</v>
      </c>
      <c r="K89" s="276">
        <v>38</v>
      </c>
      <c r="L89" s="276">
        <v>35</v>
      </c>
      <c r="M89" s="276">
        <v>18</v>
      </c>
      <c r="N89" s="276">
        <v>15</v>
      </c>
      <c r="O89" s="276">
        <f>SUM(J89:N89)</f>
        <v>167</v>
      </c>
      <c r="P89" s="561">
        <v>168</v>
      </c>
      <c r="Q89" s="572"/>
      <c r="R89" s="562" t="s">
        <v>438</v>
      </c>
      <c r="S89" s="563">
        <v>0.03319502074688797</v>
      </c>
      <c r="T89" s="563">
        <v>0</v>
      </c>
      <c r="U89" s="563">
        <v>0.031446540880503145</v>
      </c>
      <c r="V89" s="563">
        <v>0.05263157894736842</v>
      </c>
      <c r="W89" s="563">
        <v>0.0425531914893617</v>
      </c>
      <c r="X89" s="563"/>
      <c r="Y89" s="563">
        <v>0.026785714285714284</v>
      </c>
    </row>
    <row r="90" spans="1:25" ht="12.75">
      <c r="A90" s="520"/>
      <c r="B90" s="515" t="s">
        <v>376</v>
      </c>
      <c r="C90" s="529">
        <v>0.11203319502074689</v>
      </c>
      <c r="D90" s="529">
        <v>0.07142857142857142</v>
      </c>
      <c r="E90" s="529">
        <v>0.09433962264150944</v>
      </c>
      <c r="F90" s="529">
        <v>0.14035087719298245</v>
      </c>
      <c r="G90" s="529">
        <v>0.0851063829787234</v>
      </c>
      <c r="H90" s="530">
        <v>0.09821428571428571</v>
      </c>
      <c r="I90" s="183"/>
      <c r="J90" s="276">
        <v>27</v>
      </c>
      <c r="K90" s="276">
        <v>12</v>
      </c>
      <c r="L90" s="276">
        <v>15</v>
      </c>
      <c r="M90" s="276">
        <v>8</v>
      </c>
      <c r="N90" s="276">
        <v>4</v>
      </c>
      <c r="O90" s="276">
        <f>SUM(J90:N90)</f>
        <v>66</v>
      </c>
      <c r="P90" s="561">
        <v>66</v>
      </c>
      <c r="Q90" s="572"/>
      <c r="R90" s="558"/>
      <c r="S90" s="563">
        <v>1</v>
      </c>
      <c r="T90" s="563">
        <v>1</v>
      </c>
      <c r="U90" s="563">
        <v>1</v>
      </c>
      <c r="V90" s="563">
        <v>1</v>
      </c>
      <c r="W90" s="563">
        <v>1</v>
      </c>
      <c r="X90" s="563"/>
      <c r="Y90" s="563">
        <v>1</v>
      </c>
    </row>
    <row r="91" spans="1:25" ht="12.75">
      <c r="A91" s="520"/>
      <c r="B91" s="515" t="s">
        <v>377</v>
      </c>
      <c r="C91" s="529">
        <v>0.03319502074688797</v>
      </c>
      <c r="D91" s="529">
        <v>0</v>
      </c>
      <c r="E91" s="529">
        <v>0.031446540880503145</v>
      </c>
      <c r="F91" s="529">
        <v>0.05263157894736842</v>
      </c>
      <c r="G91" s="529">
        <v>0.0425531914893617</v>
      </c>
      <c r="H91" s="530">
        <v>0.026785714285714284</v>
      </c>
      <c r="I91" s="183"/>
      <c r="J91" s="276">
        <v>8</v>
      </c>
      <c r="K91" s="276">
        <v>0</v>
      </c>
      <c r="L91" s="276">
        <v>5</v>
      </c>
      <c r="M91" s="276">
        <v>3</v>
      </c>
      <c r="N91" s="276">
        <v>2</v>
      </c>
      <c r="O91" s="276">
        <f>SUM(J91:N91)</f>
        <v>18</v>
      </c>
      <c r="P91" s="561">
        <v>19</v>
      </c>
      <c r="Q91" s="572"/>
      <c r="R91" s="558"/>
      <c r="S91" s="559"/>
      <c r="T91" s="559"/>
      <c r="U91" s="559"/>
      <c r="V91" s="559"/>
      <c r="W91" s="559"/>
      <c r="X91" s="559"/>
      <c r="Y91" s="559"/>
    </row>
    <row r="92" spans="1:25" ht="12.75">
      <c r="A92" s="521"/>
      <c r="B92" s="522" t="s">
        <v>126</v>
      </c>
      <c r="C92" s="523">
        <v>241</v>
      </c>
      <c r="D92" s="524">
        <v>168</v>
      </c>
      <c r="E92" s="524">
        <v>159</v>
      </c>
      <c r="F92" s="524">
        <v>57</v>
      </c>
      <c r="G92" s="524">
        <v>47</v>
      </c>
      <c r="H92" s="525">
        <v>674</v>
      </c>
      <c r="I92" s="183"/>
      <c r="J92" s="276">
        <f aca="true" t="shared" si="10" ref="J92:P92">SUM(J87:J91)</f>
        <v>241</v>
      </c>
      <c r="K92" s="276">
        <f t="shared" si="10"/>
        <v>168</v>
      </c>
      <c r="L92" s="276">
        <f t="shared" si="10"/>
        <v>159</v>
      </c>
      <c r="M92" s="276">
        <f t="shared" si="10"/>
        <v>57</v>
      </c>
      <c r="N92" s="276">
        <f t="shared" si="10"/>
        <v>47</v>
      </c>
      <c r="O92" s="276">
        <f t="shared" si="10"/>
        <v>672</v>
      </c>
      <c r="P92" s="570">
        <f t="shared" si="10"/>
        <v>674</v>
      </c>
      <c r="Q92" s="572"/>
      <c r="R92" s="558"/>
      <c r="S92" s="559"/>
      <c r="T92" s="559"/>
      <c r="U92" s="559"/>
      <c r="V92" s="559"/>
      <c r="W92" s="559"/>
      <c r="X92" s="559"/>
      <c r="Y92" s="559"/>
    </row>
    <row r="93" spans="1:25" ht="12.75">
      <c r="A93" s="526" t="s">
        <v>399</v>
      </c>
      <c r="B93" s="515" t="s">
        <v>400</v>
      </c>
      <c r="C93" s="527"/>
      <c r="D93" s="527"/>
      <c r="E93" s="527"/>
      <c r="F93" s="527"/>
      <c r="G93" s="527"/>
      <c r="H93" s="528"/>
      <c r="I93" s="183"/>
      <c r="J93" s="276"/>
      <c r="K93" s="276"/>
      <c r="L93" s="276"/>
      <c r="M93" s="276"/>
      <c r="N93" s="276"/>
      <c r="O93" s="276"/>
      <c r="P93" s="276"/>
      <c r="Q93" s="574" t="s">
        <v>399</v>
      </c>
      <c r="R93" s="561" t="s">
        <v>400</v>
      </c>
      <c r="S93" s="559"/>
      <c r="T93" s="559"/>
      <c r="U93" s="559"/>
      <c r="V93" s="559"/>
      <c r="W93" s="559"/>
      <c r="X93" s="559"/>
      <c r="Y93" s="559"/>
    </row>
    <row r="94" spans="1:25" ht="12.75">
      <c r="A94" s="520"/>
      <c r="B94" s="515" t="s">
        <v>373</v>
      </c>
      <c r="C94" s="529">
        <v>0.14522821576763487</v>
      </c>
      <c r="D94" s="529">
        <v>0.08333333333333333</v>
      </c>
      <c r="E94" s="529">
        <v>0.1320754716981132</v>
      </c>
      <c r="F94" s="529">
        <v>0.3333333333333333</v>
      </c>
      <c r="G94" s="529">
        <v>0.14893617021276595</v>
      </c>
      <c r="H94" s="530">
        <v>0.14285714285714285</v>
      </c>
      <c r="I94" s="183"/>
      <c r="J94" s="276">
        <v>35</v>
      </c>
      <c r="K94" s="276">
        <v>14</v>
      </c>
      <c r="L94" s="276">
        <v>21</v>
      </c>
      <c r="M94" s="276">
        <v>19</v>
      </c>
      <c r="N94" s="276">
        <v>7</v>
      </c>
      <c r="O94" s="276">
        <f>SUM(J94:N94)</f>
        <v>96</v>
      </c>
      <c r="P94" s="561">
        <v>96</v>
      </c>
      <c r="Q94" s="572"/>
      <c r="R94" s="562" t="s">
        <v>436</v>
      </c>
      <c r="S94" s="563">
        <v>0.4481327800829875</v>
      </c>
      <c r="T94" s="563">
        <v>0.4464285714285714</v>
      </c>
      <c r="U94" s="563">
        <v>0.49056603773584906</v>
      </c>
      <c r="V94" s="563">
        <v>0.894736842105263</v>
      </c>
      <c r="W94" s="563">
        <v>0.46808510638297873</v>
      </c>
      <c r="X94" s="563"/>
      <c r="Y94" s="563">
        <v>0.49702380952380953</v>
      </c>
    </row>
    <row r="95" spans="1:25" ht="12.75">
      <c r="A95" s="520"/>
      <c r="B95" s="515" t="s">
        <v>374</v>
      </c>
      <c r="C95" s="529">
        <v>0.3029045643153527</v>
      </c>
      <c r="D95" s="529">
        <v>0.3630952380952381</v>
      </c>
      <c r="E95" s="529">
        <v>0.3584905660377358</v>
      </c>
      <c r="F95" s="529">
        <v>0.5614035087719298</v>
      </c>
      <c r="G95" s="529">
        <v>0.3191489361702128</v>
      </c>
      <c r="H95" s="530">
        <v>0.3541666666666667</v>
      </c>
      <c r="I95" s="183"/>
      <c r="J95" s="276">
        <v>73</v>
      </c>
      <c r="K95" s="276">
        <v>61</v>
      </c>
      <c r="L95" s="276">
        <v>57</v>
      </c>
      <c r="M95" s="276">
        <v>32</v>
      </c>
      <c r="N95" s="276">
        <v>15</v>
      </c>
      <c r="O95" s="276">
        <f>SUM(J95:N95)</f>
        <v>238</v>
      </c>
      <c r="P95" s="561">
        <v>238</v>
      </c>
      <c r="Q95" s="572"/>
      <c r="R95" s="562" t="s">
        <v>437</v>
      </c>
      <c r="S95" s="563">
        <v>0.4771784232365145</v>
      </c>
      <c r="T95" s="563">
        <v>0.5297619047619048</v>
      </c>
      <c r="U95" s="563">
        <v>0.46540880503144655</v>
      </c>
      <c r="V95" s="563">
        <v>0.08771929824561403</v>
      </c>
      <c r="W95" s="563">
        <v>0.5106382978723404</v>
      </c>
      <c r="X95" s="563"/>
      <c r="Y95" s="563">
        <v>0.45684523809523814</v>
      </c>
    </row>
    <row r="96" spans="1:25" ht="12.75">
      <c r="A96" s="520"/>
      <c r="B96" s="515" t="s">
        <v>375</v>
      </c>
      <c r="C96" s="529">
        <v>0.2946058091286307</v>
      </c>
      <c r="D96" s="529">
        <v>0.3333333333333333</v>
      </c>
      <c r="E96" s="529">
        <v>0.34591194968553457</v>
      </c>
      <c r="F96" s="529">
        <v>0.07017543859649122</v>
      </c>
      <c r="G96" s="529">
        <v>0.46808510638297873</v>
      </c>
      <c r="H96" s="530">
        <v>0.30952380952380953</v>
      </c>
      <c r="I96" s="183"/>
      <c r="J96" s="276">
        <v>71</v>
      </c>
      <c r="K96" s="276">
        <v>56</v>
      </c>
      <c r="L96" s="276">
        <v>55</v>
      </c>
      <c r="M96" s="276">
        <v>4</v>
      </c>
      <c r="N96" s="276">
        <v>22</v>
      </c>
      <c r="O96" s="276">
        <f>SUM(J96:N96)</f>
        <v>208</v>
      </c>
      <c r="P96" s="561">
        <v>208</v>
      </c>
      <c r="Q96" s="572"/>
      <c r="R96" s="562" t="s">
        <v>438</v>
      </c>
      <c r="S96" s="563">
        <v>0.07468879668049792</v>
      </c>
      <c r="T96" s="563">
        <v>0.023809523809523808</v>
      </c>
      <c r="U96" s="563">
        <v>0.0440251572327044</v>
      </c>
      <c r="V96" s="563">
        <v>0.017543859649122806</v>
      </c>
      <c r="W96" s="563">
        <v>0.02127659574468085</v>
      </c>
      <c r="X96" s="563"/>
      <c r="Y96" s="563">
        <v>0.046130952380952384</v>
      </c>
    </row>
    <row r="97" spans="1:25" ht="12.75">
      <c r="A97" s="520"/>
      <c r="B97" s="515" t="s">
        <v>376</v>
      </c>
      <c r="C97" s="529">
        <v>0.1825726141078838</v>
      </c>
      <c r="D97" s="529">
        <v>0.19642857142857142</v>
      </c>
      <c r="E97" s="529">
        <v>0.11949685534591195</v>
      </c>
      <c r="F97" s="529">
        <v>0.017543859649122806</v>
      </c>
      <c r="G97" s="529">
        <v>0.0425531914893617</v>
      </c>
      <c r="H97" s="530">
        <v>0.14732142857142858</v>
      </c>
      <c r="I97" s="183"/>
      <c r="J97" s="276">
        <v>44</v>
      </c>
      <c r="K97" s="276">
        <v>33</v>
      </c>
      <c r="L97" s="276">
        <v>19</v>
      </c>
      <c r="M97" s="276">
        <v>1</v>
      </c>
      <c r="N97" s="276">
        <v>2</v>
      </c>
      <c r="O97" s="276">
        <f>SUM(J97:N97)</f>
        <v>99</v>
      </c>
      <c r="P97" s="561">
        <v>101</v>
      </c>
      <c r="Q97" s="572"/>
      <c r="R97" s="558"/>
      <c r="S97" s="563">
        <v>1</v>
      </c>
      <c r="T97" s="563">
        <v>1</v>
      </c>
      <c r="U97" s="563">
        <v>1</v>
      </c>
      <c r="V97" s="563">
        <v>1</v>
      </c>
      <c r="W97" s="563">
        <v>1</v>
      </c>
      <c r="X97" s="563"/>
      <c r="Y97" s="563">
        <v>1</v>
      </c>
    </row>
    <row r="98" spans="1:25" ht="12.75">
      <c r="A98" s="520"/>
      <c r="B98" s="515" t="s">
        <v>377</v>
      </c>
      <c r="C98" s="529">
        <v>0.07468879668049792</v>
      </c>
      <c r="D98" s="529">
        <v>0.023809523809523808</v>
      </c>
      <c r="E98" s="529">
        <v>0.0440251572327044</v>
      </c>
      <c r="F98" s="529">
        <v>0.017543859649122806</v>
      </c>
      <c r="G98" s="529">
        <v>0.02127659574468085</v>
      </c>
      <c r="H98" s="530">
        <v>0.046130952380952384</v>
      </c>
      <c r="I98" s="183"/>
      <c r="J98" s="276">
        <v>18</v>
      </c>
      <c r="K98" s="276">
        <v>4</v>
      </c>
      <c r="L98" s="276">
        <v>7</v>
      </c>
      <c r="M98" s="276">
        <v>1</v>
      </c>
      <c r="N98" s="276">
        <v>1</v>
      </c>
      <c r="O98" s="276">
        <f>SUM(J98:N98)</f>
        <v>31</v>
      </c>
      <c r="P98" s="561">
        <v>31</v>
      </c>
      <c r="Q98" s="572"/>
      <c r="R98" s="558"/>
      <c r="S98" s="559"/>
      <c r="T98" s="559"/>
      <c r="U98" s="559"/>
      <c r="V98" s="559"/>
      <c r="W98" s="559"/>
      <c r="X98" s="559"/>
      <c r="Y98" s="559"/>
    </row>
    <row r="99" spans="1:25" ht="12.75">
      <c r="A99" s="199"/>
      <c r="B99" s="534" t="s">
        <v>126</v>
      </c>
      <c r="C99" s="222">
        <v>241</v>
      </c>
      <c r="D99" s="222">
        <v>168</v>
      </c>
      <c r="E99" s="222">
        <v>159</v>
      </c>
      <c r="F99" s="222">
        <v>57</v>
      </c>
      <c r="G99" s="222">
        <v>47</v>
      </c>
      <c r="H99" s="220">
        <v>674</v>
      </c>
      <c r="I99" s="183"/>
      <c r="J99" s="276">
        <f aca="true" t="shared" si="11" ref="J99:P99">SUM(J94:J98)</f>
        <v>241</v>
      </c>
      <c r="K99" s="276">
        <f t="shared" si="11"/>
        <v>168</v>
      </c>
      <c r="L99" s="276">
        <f t="shared" si="11"/>
        <v>159</v>
      </c>
      <c r="M99" s="276">
        <f t="shared" si="11"/>
        <v>57</v>
      </c>
      <c r="N99" s="276">
        <f t="shared" si="11"/>
        <v>47</v>
      </c>
      <c r="O99" s="276">
        <f t="shared" si="11"/>
        <v>672</v>
      </c>
      <c r="P99" s="570">
        <f t="shared" si="11"/>
        <v>674</v>
      </c>
      <c r="Q99" s="572"/>
      <c r="R99" s="558"/>
      <c r="S99" s="559"/>
      <c r="T99" s="559"/>
      <c r="U99" s="559"/>
      <c r="V99" s="559"/>
      <c r="W99" s="559"/>
      <c r="X99" s="559"/>
      <c r="Y99" s="559"/>
    </row>
    <row r="100" spans="1:25" ht="12.75">
      <c r="A100" s="180" t="s">
        <v>85</v>
      </c>
      <c r="B100" s="181"/>
      <c r="C100" s="181"/>
      <c r="D100" s="181"/>
      <c r="E100" s="181"/>
      <c r="F100" s="181"/>
      <c r="G100" s="181"/>
      <c r="H100" s="182"/>
      <c r="I100" s="183"/>
      <c r="J100" s="270"/>
      <c r="K100" s="270"/>
      <c r="L100" s="270"/>
      <c r="M100" s="270"/>
      <c r="N100" s="270"/>
      <c r="O100" s="270"/>
      <c r="P100" s="564"/>
      <c r="Q100" s="558"/>
      <c r="R100" s="558"/>
      <c r="S100" s="559"/>
      <c r="T100" s="559"/>
      <c r="U100" s="559"/>
      <c r="V100" s="559"/>
      <c r="W100" s="559"/>
      <c r="X100" s="559"/>
      <c r="Y100" s="559"/>
    </row>
    <row r="101" spans="1:25" ht="12.75">
      <c r="A101" s="504" t="s">
        <v>101</v>
      </c>
      <c r="B101" s="505"/>
      <c r="C101" s="186"/>
      <c r="D101" s="186"/>
      <c r="E101" s="186"/>
      <c r="F101" s="186"/>
      <c r="G101" s="186"/>
      <c r="H101" s="187"/>
      <c r="I101" s="183"/>
      <c r="J101" s="565" t="s">
        <v>365</v>
      </c>
      <c r="K101" s="565"/>
      <c r="L101" s="565"/>
      <c r="M101" s="565"/>
      <c r="N101" s="270"/>
      <c r="O101" s="270"/>
      <c r="P101" s="564"/>
      <c r="Q101" s="558"/>
      <c r="R101" s="558"/>
      <c r="S101" s="559"/>
      <c r="T101" s="559"/>
      <c r="U101" s="559"/>
      <c r="V101" s="559"/>
      <c r="W101" s="559"/>
      <c r="X101" s="559"/>
      <c r="Y101" s="559"/>
    </row>
    <row r="102" spans="1:25" ht="12.75">
      <c r="A102" s="185" t="s">
        <v>366</v>
      </c>
      <c r="B102" s="505"/>
      <c r="C102" s="186"/>
      <c r="D102" s="186"/>
      <c r="E102" s="186"/>
      <c r="F102" s="186"/>
      <c r="G102" s="186"/>
      <c r="H102" s="187"/>
      <c r="I102" s="183"/>
      <c r="J102" s="270"/>
      <c r="K102" s="270"/>
      <c r="L102" s="270"/>
      <c r="M102" s="270"/>
      <c r="N102" s="270"/>
      <c r="O102" s="270"/>
      <c r="P102" s="564"/>
      <c r="Q102" s="558"/>
      <c r="R102" s="558"/>
      <c r="S102" s="559"/>
      <c r="T102" s="559"/>
      <c r="U102" s="559"/>
      <c r="V102" s="559"/>
      <c r="W102" s="559"/>
      <c r="X102" s="559"/>
      <c r="Y102" s="559"/>
    </row>
    <row r="103" spans="1:25" ht="12.75">
      <c r="A103" s="506" t="s">
        <v>367</v>
      </c>
      <c r="B103" s="507"/>
      <c r="C103" s="192"/>
      <c r="D103" s="192"/>
      <c r="E103" s="192"/>
      <c r="F103" s="192"/>
      <c r="G103" s="192"/>
      <c r="H103" s="193"/>
      <c r="I103" s="183"/>
      <c r="J103" s="270"/>
      <c r="K103" s="270"/>
      <c r="L103" s="270"/>
      <c r="M103" s="270"/>
      <c r="N103" s="270"/>
      <c r="O103" s="270"/>
      <c r="P103" s="566" t="s">
        <v>368</v>
      </c>
      <c r="Q103" s="558"/>
      <c r="R103" s="558"/>
      <c r="S103" s="559"/>
      <c r="T103" s="559"/>
      <c r="U103" s="559"/>
      <c r="V103" s="559"/>
      <c r="W103" s="559"/>
      <c r="X103" s="559"/>
      <c r="Y103" s="559"/>
    </row>
    <row r="104" spans="1:25" ht="4.5" customHeight="1">
      <c r="A104" s="508"/>
      <c r="B104" s="182"/>
      <c r="C104" s="195"/>
      <c r="D104" s="181"/>
      <c r="E104" s="181"/>
      <c r="F104" s="181"/>
      <c r="G104" s="181"/>
      <c r="H104" s="182"/>
      <c r="I104" s="183"/>
      <c r="J104" s="270"/>
      <c r="K104" s="270"/>
      <c r="L104" s="270"/>
      <c r="M104" s="270"/>
      <c r="N104" s="270"/>
      <c r="O104" s="270"/>
      <c r="P104" s="410"/>
      <c r="Q104" s="558"/>
      <c r="R104" s="558"/>
      <c r="S104" s="559"/>
      <c r="T104" s="559"/>
      <c r="U104" s="559"/>
      <c r="V104" s="559"/>
      <c r="W104" s="559"/>
      <c r="X104" s="559"/>
      <c r="Y104" s="559"/>
    </row>
    <row r="105" spans="1:25" ht="14.25" customHeight="1">
      <c r="A105" s="196" t="s">
        <v>164</v>
      </c>
      <c r="B105" s="197"/>
      <c r="C105" s="198" t="s">
        <v>89</v>
      </c>
      <c r="D105" s="108" t="s">
        <v>61</v>
      </c>
      <c r="E105" s="108" t="s">
        <v>62</v>
      </c>
      <c r="F105" s="108" t="s">
        <v>63</v>
      </c>
      <c r="G105" s="108" t="s">
        <v>64</v>
      </c>
      <c r="H105" s="109" t="s">
        <v>16</v>
      </c>
      <c r="I105" s="183"/>
      <c r="J105" s="567" t="s">
        <v>89</v>
      </c>
      <c r="K105" s="174" t="s">
        <v>61</v>
      </c>
      <c r="L105" s="174" t="s">
        <v>62</v>
      </c>
      <c r="M105" s="174" t="s">
        <v>63</v>
      </c>
      <c r="N105" s="174" t="s">
        <v>64</v>
      </c>
      <c r="O105" s="174" t="s">
        <v>16</v>
      </c>
      <c r="P105" s="568" t="s">
        <v>14</v>
      </c>
      <c r="Q105" s="558"/>
      <c r="R105" s="558"/>
      <c r="S105" s="559"/>
      <c r="T105" s="559"/>
      <c r="U105" s="559"/>
      <c r="V105" s="559"/>
      <c r="W105" s="559"/>
      <c r="X105" s="559"/>
      <c r="Y105" s="559"/>
    </row>
    <row r="106" spans="1:25" ht="12.75">
      <c r="A106" s="535" t="s">
        <v>401</v>
      </c>
      <c r="B106" s="536" t="s">
        <v>402</v>
      </c>
      <c r="C106" s="532"/>
      <c r="D106" s="532"/>
      <c r="E106" s="532"/>
      <c r="F106" s="532"/>
      <c r="G106" s="532"/>
      <c r="H106" s="533"/>
      <c r="I106" s="183"/>
      <c r="J106" s="276"/>
      <c r="K106" s="276"/>
      <c r="L106" s="276"/>
      <c r="M106" s="276"/>
      <c r="N106" s="276"/>
      <c r="O106" s="276"/>
      <c r="P106" s="276"/>
      <c r="Q106" s="572"/>
      <c r="R106" s="558"/>
      <c r="S106" s="559"/>
      <c r="T106" s="559"/>
      <c r="U106" s="559"/>
      <c r="V106" s="559"/>
      <c r="W106" s="559"/>
      <c r="X106" s="559"/>
      <c r="Y106" s="559"/>
    </row>
    <row r="107" spans="1:25" ht="12.75">
      <c r="A107" s="520"/>
      <c r="B107" s="515" t="s">
        <v>403</v>
      </c>
      <c r="C107" s="529">
        <v>0.21991701244813278</v>
      </c>
      <c r="D107" s="529">
        <v>0.10714285714285714</v>
      </c>
      <c r="E107" s="529">
        <v>0.17721518987341772</v>
      </c>
      <c r="F107" s="529">
        <v>0.06896551724137931</v>
      </c>
      <c r="G107" s="529">
        <v>0.06382978723404255</v>
      </c>
      <c r="H107" s="530">
        <v>0.15773809523809523</v>
      </c>
      <c r="I107" s="183"/>
      <c r="J107" s="276">
        <v>53</v>
      </c>
      <c r="K107" s="276">
        <v>18</v>
      </c>
      <c r="L107" s="276">
        <v>28</v>
      </c>
      <c r="M107" s="276">
        <v>4</v>
      </c>
      <c r="N107" s="276">
        <v>3</v>
      </c>
      <c r="O107" s="276">
        <f>SUM(J107:N107)</f>
        <v>106</v>
      </c>
      <c r="P107" s="561">
        <v>107</v>
      </c>
      <c r="Q107" s="572"/>
      <c r="R107" s="558"/>
      <c r="S107" s="559"/>
      <c r="T107" s="559"/>
      <c r="U107" s="559"/>
      <c r="V107" s="559"/>
      <c r="W107" s="559"/>
      <c r="X107" s="559"/>
      <c r="Y107" s="559"/>
    </row>
    <row r="108" spans="1:25" ht="12.75">
      <c r="A108" s="520"/>
      <c r="B108" s="515" t="s">
        <v>404</v>
      </c>
      <c r="C108" s="529">
        <v>0.48132780082987553</v>
      </c>
      <c r="D108" s="529">
        <v>0.5416666666666666</v>
      </c>
      <c r="E108" s="529">
        <v>0.4620253164556962</v>
      </c>
      <c r="F108" s="529">
        <v>0.603448275862069</v>
      </c>
      <c r="G108" s="529">
        <v>0.3617021276595745</v>
      </c>
      <c r="H108" s="530">
        <v>0.49404761904761907</v>
      </c>
      <c r="I108" s="183"/>
      <c r="J108" s="276">
        <v>116</v>
      </c>
      <c r="K108" s="276">
        <v>91</v>
      </c>
      <c r="L108" s="276">
        <v>73</v>
      </c>
      <c r="M108" s="276">
        <v>35</v>
      </c>
      <c r="N108" s="276">
        <v>17</v>
      </c>
      <c r="O108" s="276">
        <f>SUM(J108:N108)</f>
        <v>332</v>
      </c>
      <c r="P108" s="561">
        <v>332</v>
      </c>
      <c r="Q108" s="572"/>
      <c r="R108" s="558"/>
      <c r="S108" s="559"/>
      <c r="T108" s="559"/>
      <c r="U108" s="559"/>
      <c r="V108" s="559"/>
      <c r="W108" s="559"/>
      <c r="X108" s="559"/>
      <c r="Y108" s="559"/>
    </row>
    <row r="109" spans="1:25" ht="12.75">
      <c r="A109" s="520"/>
      <c r="B109" s="515" t="s">
        <v>405</v>
      </c>
      <c r="C109" s="529">
        <v>0.2074688796680498</v>
      </c>
      <c r="D109" s="529">
        <v>0.23809523809523808</v>
      </c>
      <c r="E109" s="529">
        <v>0.27848101265822783</v>
      </c>
      <c r="F109" s="529">
        <v>0.2413793103448276</v>
      </c>
      <c r="G109" s="529">
        <v>0.425531914893617</v>
      </c>
      <c r="H109" s="530">
        <v>0.25</v>
      </c>
      <c r="I109" s="183"/>
      <c r="J109" s="276">
        <v>50</v>
      </c>
      <c r="K109" s="276">
        <v>40</v>
      </c>
      <c r="L109" s="276">
        <v>44</v>
      </c>
      <c r="M109" s="276">
        <v>14</v>
      </c>
      <c r="N109" s="276">
        <v>20</v>
      </c>
      <c r="O109" s="276">
        <f>SUM(J109:N109)</f>
        <v>168</v>
      </c>
      <c r="P109" s="561">
        <v>168</v>
      </c>
      <c r="Q109" s="572"/>
      <c r="R109" s="558"/>
      <c r="S109" s="559"/>
      <c r="T109" s="559"/>
      <c r="U109" s="559"/>
      <c r="V109" s="559"/>
      <c r="W109" s="559"/>
      <c r="X109" s="559"/>
      <c r="Y109" s="559"/>
    </row>
    <row r="110" spans="1:25" ht="12.75">
      <c r="A110" s="520"/>
      <c r="B110" s="515" t="s">
        <v>406</v>
      </c>
      <c r="C110" s="529">
        <v>0.06639004149377593</v>
      </c>
      <c r="D110" s="529">
        <v>0.10119047619047619</v>
      </c>
      <c r="E110" s="529">
        <v>0.06962025316455696</v>
      </c>
      <c r="F110" s="529">
        <v>0.08620689655172414</v>
      </c>
      <c r="G110" s="529">
        <v>0.10638297872340426</v>
      </c>
      <c r="H110" s="530">
        <v>0.08035714285714286</v>
      </c>
      <c r="I110" s="183"/>
      <c r="J110" s="276">
        <v>16</v>
      </c>
      <c r="K110" s="276">
        <v>17</v>
      </c>
      <c r="L110" s="276">
        <v>11</v>
      </c>
      <c r="M110" s="276">
        <v>5</v>
      </c>
      <c r="N110" s="276">
        <v>5</v>
      </c>
      <c r="O110" s="276">
        <f>SUM(J110:N110)</f>
        <v>54</v>
      </c>
      <c r="P110" s="561">
        <v>54</v>
      </c>
      <c r="Q110" s="572"/>
      <c r="R110" s="558"/>
      <c r="S110" s="559"/>
      <c r="T110" s="559"/>
      <c r="U110" s="559"/>
      <c r="V110" s="559"/>
      <c r="W110" s="559"/>
      <c r="X110" s="559"/>
      <c r="Y110" s="559"/>
    </row>
    <row r="111" spans="1:25" ht="12.75">
      <c r="A111" s="520"/>
      <c r="B111" s="515" t="s">
        <v>407</v>
      </c>
      <c r="C111" s="529">
        <v>0.024896265560165973</v>
      </c>
      <c r="D111" s="529">
        <v>0.011904761904761904</v>
      </c>
      <c r="E111" s="529">
        <v>0.012658227848101266</v>
      </c>
      <c r="F111" s="529">
        <v>0</v>
      </c>
      <c r="G111" s="529">
        <v>0.0425531914893617</v>
      </c>
      <c r="H111" s="530">
        <v>0.017857142857142856</v>
      </c>
      <c r="I111" s="183"/>
      <c r="J111" s="276">
        <v>6</v>
      </c>
      <c r="K111" s="276">
        <v>2</v>
      </c>
      <c r="L111" s="276">
        <v>2</v>
      </c>
      <c r="M111" s="276">
        <v>0</v>
      </c>
      <c r="N111" s="276">
        <v>2</v>
      </c>
      <c r="O111" s="276">
        <f>SUM(J111:N111)</f>
        <v>12</v>
      </c>
      <c r="P111" s="561">
        <v>13</v>
      </c>
      <c r="Q111" s="572"/>
      <c r="R111" s="558"/>
      <c r="S111" s="559"/>
      <c r="T111" s="559"/>
      <c r="U111" s="559"/>
      <c r="V111" s="559"/>
      <c r="W111" s="559"/>
      <c r="X111" s="559"/>
      <c r="Y111" s="559"/>
    </row>
    <row r="112" spans="1:25" ht="12.75">
      <c r="A112" s="537"/>
      <c r="B112" s="534" t="s">
        <v>126</v>
      </c>
      <c r="C112" s="222">
        <v>241</v>
      </c>
      <c r="D112" s="222">
        <v>168</v>
      </c>
      <c r="E112" s="222">
        <v>158</v>
      </c>
      <c r="F112" s="222">
        <v>58</v>
      </c>
      <c r="G112" s="222">
        <v>47</v>
      </c>
      <c r="H112" s="220">
        <v>674</v>
      </c>
      <c r="I112" s="183"/>
      <c r="J112" s="276">
        <f aca="true" t="shared" si="12" ref="J112:P112">SUM(J107:J111)</f>
        <v>241</v>
      </c>
      <c r="K112" s="276">
        <f t="shared" si="12"/>
        <v>168</v>
      </c>
      <c r="L112" s="276">
        <f t="shared" si="12"/>
        <v>158</v>
      </c>
      <c r="M112" s="276">
        <f t="shared" si="12"/>
        <v>58</v>
      </c>
      <c r="N112" s="276">
        <f t="shared" si="12"/>
        <v>47</v>
      </c>
      <c r="O112" s="276">
        <f t="shared" si="12"/>
        <v>672</v>
      </c>
      <c r="P112" s="570">
        <f t="shared" si="12"/>
        <v>674</v>
      </c>
      <c r="Q112" s="572"/>
      <c r="R112" s="558"/>
      <c r="S112" s="559"/>
      <c r="T112" s="559"/>
      <c r="U112" s="559"/>
      <c r="V112" s="559"/>
      <c r="W112" s="559"/>
      <c r="X112" s="559"/>
      <c r="Y112" s="559"/>
    </row>
    <row r="113" spans="1:25" ht="12.75">
      <c r="A113" s="538" t="s">
        <v>408</v>
      </c>
      <c r="B113" s="512" t="s">
        <v>409</v>
      </c>
      <c r="C113" s="532"/>
      <c r="D113" s="532"/>
      <c r="E113" s="532"/>
      <c r="F113" s="532"/>
      <c r="G113" s="532"/>
      <c r="H113" s="533"/>
      <c r="I113" s="183"/>
      <c r="J113" s="276"/>
      <c r="K113" s="276"/>
      <c r="L113" s="276"/>
      <c r="M113" s="276"/>
      <c r="N113" s="276"/>
      <c r="O113" s="276"/>
      <c r="P113" s="276"/>
      <c r="Q113" s="572"/>
      <c r="R113" s="558"/>
      <c r="S113" s="559"/>
      <c r="T113" s="559"/>
      <c r="U113" s="559"/>
      <c r="V113" s="559"/>
      <c r="W113" s="559"/>
      <c r="X113" s="559"/>
      <c r="Y113" s="559"/>
    </row>
    <row r="114" spans="1:25" ht="12.75">
      <c r="A114" s="514" t="s">
        <v>371</v>
      </c>
      <c r="B114" s="515" t="s">
        <v>410</v>
      </c>
      <c r="C114" s="527"/>
      <c r="D114" s="527"/>
      <c r="E114" s="527"/>
      <c r="F114" s="527"/>
      <c r="G114" s="527"/>
      <c r="H114" s="528"/>
      <c r="I114" s="183"/>
      <c r="J114" s="276"/>
      <c r="K114" s="276"/>
      <c r="L114" s="276"/>
      <c r="M114" s="276"/>
      <c r="N114" s="276"/>
      <c r="O114" s="276"/>
      <c r="P114" s="276"/>
      <c r="Q114" s="572"/>
      <c r="R114" s="558"/>
      <c r="S114" s="559"/>
      <c r="T114" s="559"/>
      <c r="U114" s="559"/>
      <c r="V114" s="559"/>
      <c r="W114" s="559"/>
      <c r="X114" s="559"/>
      <c r="Y114" s="559"/>
    </row>
    <row r="115" spans="1:25" ht="12.75">
      <c r="A115" s="520"/>
      <c r="B115" s="515" t="s">
        <v>411</v>
      </c>
      <c r="C115" s="529">
        <v>0.5916666666666667</v>
      </c>
      <c r="D115" s="529">
        <v>0.5595238095238095</v>
      </c>
      <c r="E115" s="529">
        <v>0.6226415094339622</v>
      </c>
      <c r="F115" s="529">
        <v>0.46551724137931033</v>
      </c>
      <c r="G115" s="529">
        <v>0.574468085106383</v>
      </c>
      <c r="H115" s="530">
        <v>0.5788690476190477</v>
      </c>
      <c r="I115" s="183"/>
      <c r="J115" s="276">
        <v>142</v>
      </c>
      <c r="K115" s="276">
        <v>94</v>
      </c>
      <c r="L115" s="276">
        <v>99</v>
      </c>
      <c r="M115" s="276">
        <v>27</v>
      </c>
      <c r="N115" s="276">
        <v>27</v>
      </c>
      <c r="O115" s="276">
        <f>SUM(J115:N115)</f>
        <v>389</v>
      </c>
      <c r="P115" s="561">
        <v>390</v>
      </c>
      <c r="Q115" s="572"/>
      <c r="R115" s="558"/>
      <c r="S115" s="559"/>
      <c r="T115" s="559"/>
      <c r="U115" s="559"/>
      <c r="V115" s="559"/>
      <c r="W115" s="559"/>
      <c r="X115" s="559"/>
      <c r="Y115" s="559"/>
    </row>
    <row r="116" spans="1:25" ht="12.75">
      <c r="A116" s="520"/>
      <c r="B116" s="515" t="s">
        <v>412</v>
      </c>
      <c r="C116" s="529">
        <v>0.25</v>
      </c>
      <c r="D116" s="529">
        <v>0.2916666666666667</v>
      </c>
      <c r="E116" s="529">
        <v>0.23270440251572327</v>
      </c>
      <c r="F116" s="529">
        <v>0.27586206896551724</v>
      </c>
      <c r="G116" s="529">
        <v>0.3191489361702128</v>
      </c>
      <c r="H116" s="530">
        <v>0.26339285714285715</v>
      </c>
      <c r="I116" s="183"/>
      <c r="J116" s="276">
        <v>60</v>
      </c>
      <c r="K116" s="276">
        <v>49</v>
      </c>
      <c r="L116" s="276">
        <v>37</v>
      </c>
      <c r="M116" s="276">
        <v>16</v>
      </c>
      <c r="N116" s="276">
        <v>15</v>
      </c>
      <c r="O116" s="276">
        <f>SUM(J116:N116)</f>
        <v>177</v>
      </c>
      <c r="P116" s="561">
        <v>177</v>
      </c>
      <c r="Q116" s="572"/>
      <c r="R116" s="558"/>
      <c r="S116" s="559"/>
      <c r="T116" s="559"/>
      <c r="U116" s="559"/>
      <c r="V116" s="559"/>
      <c r="W116" s="559"/>
      <c r="X116" s="559"/>
      <c r="Y116" s="559"/>
    </row>
    <row r="117" spans="1:25" ht="12.75">
      <c r="A117" s="520"/>
      <c r="B117" s="515" t="s">
        <v>413</v>
      </c>
      <c r="C117" s="529">
        <v>0.0875</v>
      </c>
      <c r="D117" s="529">
        <v>0.08928571428571429</v>
      </c>
      <c r="E117" s="529">
        <v>0.11949685534591195</v>
      </c>
      <c r="F117" s="529">
        <v>0.1724137931034483</v>
      </c>
      <c r="G117" s="529">
        <v>0.10638297872340426</v>
      </c>
      <c r="H117" s="530">
        <v>0.10416666666666667</v>
      </c>
      <c r="I117" s="183"/>
      <c r="J117" s="276">
        <v>21</v>
      </c>
      <c r="K117" s="276">
        <v>15</v>
      </c>
      <c r="L117" s="276">
        <v>19</v>
      </c>
      <c r="M117" s="276">
        <v>10</v>
      </c>
      <c r="N117" s="276">
        <v>5</v>
      </c>
      <c r="O117" s="276">
        <f>SUM(J117:N117)</f>
        <v>70</v>
      </c>
      <c r="P117" s="561">
        <v>70</v>
      </c>
      <c r="Q117" s="572"/>
      <c r="R117" s="558"/>
      <c r="S117" s="559"/>
      <c r="T117" s="559"/>
      <c r="U117" s="559"/>
      <c r="V117" s="559"/>
      <c r="W117" s="559"/>
      <c r="X117" s="559"/>
      <c r="Y117" s="559"/>
    </row>
    <row r="118" spans="1:25" ht="12.75">
      <c r="A118" s="520"/>
      <c r="B118" s="515" t="s">
        <v>414</v>
      </c>
      <c r="C118" s="529">
        <v>0.07083333333333333</v>
      </c>
      <c r="D118" s="529">
        <v>0.05952380952380952</v>
      </c>
      <c r="E118" s="529">
        <v>0.025157232704402517</v>
      </c>
      <c r="F118" s="529">
        <v>0.08620689655172414</v>
      </c>
      <c r="G118" s="529">
        <v>0</v>
      </c>
      <c r="H118" s="530">
        <v>0.05357142857142857</v>
      </c>
      <c r="I118" s="183"/>
      <c r="J118" s="276">
        <v>17</v>
      </c>
      <c r="K118" s="276">
        <v>10</v>
      </c>
      <c r="L118" s="276">
        <v>4</v>
      </c>
      <c r="M118" s="276">
        <v>5</v>
      </c>
      <c r="N118" s="276">
        <v>0</v>
      </c>
      <c r="O118" s="276">
        <f>SUM(J118:N118)</f>
        <v>36</v>
      </c>
      <c r="P118" s="561">
        <v>37</v>
      </c>
      <c r="Q118" s="572"/>
      <c r="R118" s="558"/>
      <c r="S118" s="559"/>
      <c r="T118" s="559"/>
      <c r="U118" s="559"/>
      <c r="V118" s="559"/>
      <c r="W118" s="559"/>
      <c r="X118" s="559"/>
      <c r="Y118" s="559"/>
    </row>
    <row r="119" spans="1:25" ht="12.75">
      <c r="A119" s="521"/>
      <c r="B119" s="522" t="s">
        <v>126</v>
      </c>
      <c r="C119" s="523">
        <v>240</v>
      </c>
      <c r="D119" s="524">
        <v>168</v>
      </c>
      <c r="E119" s="524">
        <v>159</v>
      </c>
      <c r="F119" s="524">
        <v>58</v>
      </c>
      <c r="G119" s="524">
        <v>47</v>
      </c>
      <c r="H119" s="525">
        <v>674</v>
      </c>
      <c r="I119" s="183"/>
      <c r="J119" s="276">
        <f aca="true" t="shared" si="13" ref="J119:P119">SUM(J115:J118)</f>
        <v>240</v>
      </c>
      <c r="K119" s="276">
        <f t="shared" si="13"/>
        <v>168</v>
      </c>
      <c r="L119" s="276">
        <f t="shared" si="13"/>
        <v>159</v>
      </c>
      <c r="M119" s="276">
        <f t="shared" si="13"/>
        <v>58</v>
      </c>
      <c r="N119" s="276">
        <f t="shared" si="13"/>
        <v>47</v>
      </c>
      <c r="O119" s="276">
        <f t="shared" si="13"/>
        <v>672</v>
      </c>
      <c r="P119" s="570">
        <f t="shared" si="13"/>
        <v>674</v>
      </c>
      <c r="Q119" s="572"/>
      <c r="R119" s="558"/>
      <c r="S119" s="559"/>
      <c r="T119" s="559"/>
      <c r="U119" s="559"/>
      <c r="V119" s="559"/>
      <c r="W119" s="559"/>
      <c r="X119" s="559"/>
      <c r="Y119" s="559"/>
    </row>
    <row r="120" spans="1:25" ht="12.75">
      <c r="A120" s="526" t="s">
        <v>378</v>
      </c>
      <c r="B120" s="515" t="s">
        <v>415</v>
      </c>
      <c r="C120" s="527"/>
      <c r="D120" s="527"/>
      <c r="E120" s="527"/>
      <c r="F120" s="527"/>
      <c r="G120" s="527"/>
      <c r="H120" s="528"/>
      <c r="I120" s="183"/>
      <c r="J120" s="276"/>
      <c r="K120" s="276"/>
      <c r="L120" s="276"/>
      <c r="M120" s="276"/>
      <c r="N120" s="276"/>
      <c r="O120" s="276"/>
      <c r="P120" s="276"/>
      <c r="Q120" s="572"/>
      <c r="R120" s="558"/>
      <c r="S120" s="559"/>
      <c r="T120" s="559"/>
      <c r="U120" s="559"/>
      <c r="V120" s="559"/>
      <c r="W120" s="559"/>
      <c r="X120" s="559"/>
      <c r="Y120" s="559"/>
    </row>
    <row r="121" spans="1:25" ht="12.75">
      <c r="A121" s="520"/>
      <c r="B121" s="515" t="s">
        <v>411</v>
      </c>
      <c r="C121" s="529">
        <v>0.28870292887029286</v>
      </c>
      <c r="D121" s="529">
        <v>0.22023809523809523</v>
      </c>
      <c r="E121" s="529">
        <v>0.389937106918239</v>
      </c>
      <c r="F121" s="529">
        <v>0.10344827586206896</v>
      </c>
      <c r="G121" s="529">
        <v>0.23404255319148937</v>
      </c>
      <c r="H121" s="530">
        <v>0.2757078986587183</v>
      </c>
      <c r="I121" s="183"/>
      <c r="J121" s="276">
        <v>69</v>
      </c>
      <c r="K121" s="276">
        <v>37</v>
      </c>
      <c r="L121" s="276">
        <v>62</v>
      </c>
      <c r="M121" s="276">
        <v>6</v>
      </c>
      <c r="N121" s="276">
        <v>11</v>
      </c>
      <c r="O121" s="276">
        <f>SUM(J121:N121)</f>
        <v>185</v>
      </c>
      <c r="P121" s="561">
        <v>185</v>
      </c>
      <c r="Q121" s="572"/>
      <c r="R121" s="558"/>
      <c r="S121" s="559"/>
      <c r="T121" s="559"/>
      <c r="U121" s="559"/>
      <c r="V121" s="559"/>
      <c r="W121" s="559"/>
      <c r="X121" s="559"/>
      <c r="Y121" s="559"/>
    </row>
    <row r="122" spans="1:25" ht="12.75">
      <c r="A122" s="520"/>
      <c r="B122" s="515" t="s">
        <v>412</v>
      </c>
      <c r="C122" s="529">
        <v>0.36401673640167365</v>
      </c>
      <c r="D122" s="529">
        <v>0.375</v>
      </c>
      <c r="E122" s="529">
        <v>0.4025157232704403</v>
      </c>
      <c r="F122" s="529">
        <v>0.41379310344827586</v>
      </c>
      <c r="G122" s="529">
        <v>0.425531914893617</v>
      </c>
      <c r="H122" s="530">
        <v>0.38450074515648286</v>
      </c>
      <c r="I122" s="183"/>
      <c r="J122" s="276">
        <v>87</v>
      </c>
      <c r="K122" s="276">
        <v>63</v>
      </c>
      <c r="L122" s="276">
        <v>64</v>
      </c>
      <c r="M122" s="276">
        <v>24</v>
      </c>
      <c r="N122" s="276">
        <v>20</v>
      </c>
      <c r="O122" s="276">
        <f>SUM(J122:N122)</f>
        <v>258</v>
      </c>
      <c r="P122" s="561">
        <v>258</v>
      </c>
      <c r="Q122" s="572"/>
      <c r="R122" s="558"/>
      <c r="S122" s="559"/>
      <c r="T122" s="559"/>
      <c r="U122" s="559"/>
      <c r="V122" s="559"/>
      <c r="W122" s="559"/>
      <c r="X122" s="559"/>
      <c r="Y122" s="559"/>
    </row>
    <row r="123" spans="1:25" ht="12.75">
      <c r="A123" s="520"/>
      <c r="B123" s="515" t="s">
        <v>413</v>
      </c>
      <c r="C123" s="529">
        <v>0.2301255230125523</v>
      </c>
      <c r="D123" s="529">
        <v>0.2857142857142857</v>
      </c>
      <c r="E123" s="529">
        <v>0.15723270440251572</v>
      </c>
      <c r="F123" s="529">
        <v>0.27586206896551724</v>
      </c>
      <c r="G123" s="529">
        <v>0.2765957446808511</v>
      </c>
      <c r="H123" s="530">
        <v>0.23397913561847988</v>
      </c>
      <c r="I123" s="183"/>
      <c r="J123" s="276">
        <v>55</v>
      </c>
      <c r="K123" s="276">
        <v>48</v>
      </c>
      <c r="L123" s="276">
        <v>25</v>
      </c>
      <c r="M123" s="276">
        <v>16</v>
      </c>
      <c r="N123" s="276">
        <v>13</v>
      </c>
      <c r="O123" s="276">
        <f>SUM(J123:N123)</f>
        <v>157</v>
      </c>
      <c r="P123" s="561">
        <v>159</v>
      </c>
      <c r="Q123" s="572"/>
      <c r="R123" s="558"/>
      <c r="S123" s="559"/>
      <c r="T123" s="559"/>
      <c r="U123" s="559"/>
      <c r="V123" s="559"/>
      <c r="W123" s="559"/>
      <c r="X123" s="559"/>
      <c r="Y123" s="559"/>
    </row>
    <row r="124" spans="1:25" ht="12.75">
      <c r="A124" s="520"/>
      <c r="B124" s="515" t="s">
        <v>414</v>
      </c>
      <c r="C124" s="529">
        <v>0.11715481171548117</v>
      </c>
      <c r="D124" s="529">
        <v>0.11904761904761904</v>
      </c>
      <c r="E124" s="529">
        <v>0.050314465408805034</v>
      </c>
      <c r="F124" s="529">
        <v>0.20689655172413793</v>
      </c>
      <c r="G124" s="529">
        <v>0.06382978723404255</v>
      </c>
      <c r="H124" s="530">
        <v>0.10581222056631892</v>
      </c>
      <c r="I124" s="183"/>
      <c r="J124" s="276">
        <v>28</v>
      </c>
      <c r="K124" s="276">
        <v>20</v>
      </c>
      <c r="L124" s="276">
        <v>8</v>
      </c>
      <c r="M124" s="276">
        <v>12</v>
      </c>
      <c r="N124" s="276">
        <v>3</v>
      </c>
      <c r="O124" s="276">
        <f>SUM(J124:N124)</f>
        <v>71</v>
      </c>
      <c r="P124" s="561">
        <v>71</v>
      </c>
      <c r="Q124" s="572"/>
      <c r="R124" s="558"/>
      <c r="S124" s="559"/>
      <c r="T124" s="559"/>
      <c r="U124" s="559"/>
      <c r="V124" s="559"/>
      <c r="W124" s="559"/>
      <c r="X124" s="559"/>
      <c r="Y124" s="559"/>
    </row>
    <row r="125" spans="1:25" ht="12.75">
      <c r="A125" s="521"/>
      <c r="B125" s="522" t="s">
        <v>126</v>
      </c>
      <c r="C125" s="523">
        <v>239</v>
      </c>
      <c r="D125" s="524">
        <v>168</v>
      </c>
      <c r="E125" s="524">
        <v>159</v>
      </c>
      <c r="F125" s="524">
        <v>58</v>
      </c>
      <c r="G125" s="524">
        <v>47</v>
      </c>
      <c r="H125" s="525">
        <v>673</v>
      </c>
      <c r="I125" s="183"/>
      <c r="J125" s="276">
        <f aca="true" t="shared" si="14" ref="J125:P125">SUM(J121:J124)</f>
        <v>239</v>
      </c>
      <c r="K125" s="276">
        <f t="shared" si="14"/>
        <v>168</v>
      </c>
      <c r="L125" s="276">
        <f t="shared" si="14"/>
        <v>159</v>
      </c>
      <c r="M125" s="276">
        <f t="shared" si="14"/>
        <v>58</v>
      </c>
      <c r="N125" s="276">
        <f t="shared" si="14"/>
        <v>47</v>
      </c>
      <c r="O125" s="276">
        <f t="shared" si="14"/>
        <v>671</v>
      </c>
      <c r="P125" s="570">
        <f t="shared" si="14"/>
        <v>673</v>
      </c>
      <c r="Q125" s="572"/>
      <c r="R125" s="558"/>
      <c r="S125" s="559"/>
      <c r="T125" s="559"/>
      <c r="U125" s="559"/>
      <c r="V125" s="559"/>
      <c r="W125" s="559"/>
      <c r="X125" s="559"/>
      <c r="Y125" s="559"/>
    </row>
    <row r="126" spans="1:25" ht="12.75">
      <c r="A126" s="526" t="s">
        <v>380</v>
      </c>
      <c r="B126" s="515" t="s">
        <v>416</v>
      </c>
      <c r="C126" s="527"/>
      <c r="D126" s="527"/>
      <c r="E126" s="527"/>
      <c r="F126" s="527"/>
      <c r="G126" s="527"/>
      <c r="H126" s="528"/>
      <c r="I126" s="183"/>
      <c r="J126" s="276"/>
      <c r="K126" s="276"/>
      <c r="L126" s="276"/>
      <c r="M126" s="276"/>
      <c r="N126" s="276"/>
      <c r="O126" s="276"/>
      <c r="P126" s="276"/>
      <c r="Q126" s="572"/>
      <c r="R126" s="558"/>
      <c r="S126" s="559"/>
      <c r="T126" s="559"/>
      <c r="U126" s="559"/>
      <c r="V126" s="559"/>
      <c r="W126" s="559"/>
      <c r="X126" s="559"/>
      <c r="Y126" s="559"/>
    </row>
    <row r="127" spans="1:25" ht="12.75">
      <c r="A127" s="520"/>
      <c r="B127" s="515" t="s">
        <v>411</v>
      </c>
      <c r="C127" s="529">
        <v>0.5355648535564853</v>
      </c>
      <c r="D127" s="529">
        <v>0.5416666666666666</v>
      </c>
      <c r="E127" s="529">
        <v>0.6981132075471698</v>
      </c>
      <c r="F127" s="529">
        <v>0.7068965517241379</v>
      </c>
      <c r="G127" s="529">
        <v>0.7659574468085106</v>
      </c>
      <c r="H127" s="530">
        <v>0.6065573770491803</v>
      </c>
      <c r="I127" s="183"/>
      <c r="J127" s="276">
        <v>128</v>
      </c>
      <c r="K127" s="276">
        <v>91</v>
      </c>
      <c r="L127" s="276">
        <v>111</v>
      </c>
      <c r="M127" s="276">
        <v>41</v>
      </c>
      <c r="N127" s="276">
        <v>36</v>
      </c>
      <c r="O127" s="276">
        <f>SUM(J127:N127)</f>
        <v>407</v>
      </c>
      <c r="P127" s="561">
        <v>407</v>
      </c>
      <c r="Q127" s="572"/>
      <c r="R127" s="558"/>
      <c r="S127" s="559"/>
      <c r="T127" s="559"/>
      <c r="U127" s="559"/>
      <c r="V127" s="559"/>
      <c r="W127" s="559"/>
      <c r="X127" s="559"/>
      <c r="Y127" s="559"/>
    </row>
    <row r="128" spans="1:25" ht="12.75">
      <c r="A128" s="520"/>
      <c r="B128" s="515" t="s">
        <v>412</v>
      </c>
      <c r="C128" s="529">
        <v>0.26359832635983266</v>
      </c>
      <c r="D128" s="529">
        <v>0.3273809523809524</v>
      </c>
      <c r="E128" s="529">
        <v>0.20754716981132076</v>
      </c>
      <c r="F128" s="529">
        <v>0.15517241379310345</v>
      </c>
      <c r="G128" s="529">
        <v>0.23404255319148937</v>
      </c>
      <c r="H128" s="530">
        <v>0.2548435171385991</v>
      </c>
      <c r="I128" s="183"/>
      <c r="J128" s="276">
        <v>63</v>
      </c>
      <c r="K128" s="276">
        <v>55</v>
      </c>
      <c r="L128" s="276">
        <v>33</v>
      </c>
      <c r="M128" s="276">
        <v>9</v>
      </c>
      <c r="N128" s="276">
        <v>11</v>
      </c>
      <c r="O128" s="276">
        <f>SUM(J128:N128)</f>
        <v>171</v>
      </c>
      <c r="P128" s="561">
        <v>173</v>
      </c>
      <c r="Q128" s="572"/>
      <c r="R128" s="558"/>
      <c r="S128" s="559"/>
      <c r="T128" s="559"/>
      <c r="U128" s="559"/>
      <c r="V128" s="559"/>
      <c r="W128" s="559"/>
      <c r="X128" s="559"/>
      <c r="Y128" s="559"/>
    </row>
    <row r="129" spans="1:25" ht="12.75">
      <c r="A129" s="520"/>
      <c r="B129" s="515" t="s">
        <v>413</v>
      </c>
      <c r="C129" s="529">
        <v>0.12133891213389121</v>
      </c>
      <c r="D129" s="529">
        <v>0.08333333333333333</v>
      </c>
      <c r="E129" s="529">
        <v>0.0440251572327044</v>
      </c>
      <c r="F129" s="529">
        <v>0.05172413793103448</v>
      </c>
      <c r="G129" s="529">
        <v>0</v>
      </c>
      <c r="H129" s="530">
        <v>0.07898658718330849</v>
      </c>
      <c r="I129" s="183"/>
      <c r="J129" s="276">
        <v>29</v>
      </c>
      <c r="K129" s="276">
        <v>14</v>
      </c>
      <c r="L129" s="276">
        <v>7</v>
      </c>
      <c r="M129" s="276">
        <v>3</v>
      </c>
      <c r="N129" s="276">
        <v>0</v>
      </c>
      <c r="O129" s="276">
        <f>SUM(J129:N129)</f>
        <v>53</v>
      </c>
      <c r="P129" s="561">
        <v>53</v>
      </c>
      <c r="Q129" s="572"/>
      <c r="R129" s="558"/>
      <c r="S129" s="559"/>
      <c r="T129" s="559"/>
      <c r="U129" s="559"/>
      <c r="V129" s="559"/>
      <c r="W129" s="559"/>
      <c r="X129" s="559"/>
      <c r="Y129" s="559"/>
    </row>
    <row r="130" spans="1:25" ht="12.75">
      <c r="A130" s="520"/>
      <c r="B130" s="515" t="s">
        <v>414</v>
      </c>
      <c r="C130" s="529">
        <v>0.0794979079497908</v>
      </c>
      <c r="D130" s="529">
        <v>0.047619047619047616</v>
      </c>
      <c r="E130" s="529">
        <v>0.050314465408805034</v>
      </c>
      <c r="F130" s="529">
        <v>0.08620689655172414</v>
      </c>
      <c r="G130" s="529">
        <v>0</v>
      </c>
      <c r="H130" s="530">
        <v>0.05961251862891207</v>
      </c>
      <c r="I130" s="183"/>
      <c r="J130" s="276">
        <v>19</v>
      </c>
      <c r="K130" s="276">
        <v>8</v>
      </c>
      <c r="L130" s="276">
        <v>8</v>
      </c>
      <c r="M130" s="276">
        <v>5</v>
      </c>
      <c r="N130" s="276">
        <v>0</v>
      </c>
      <c r="O130" s="276">
        <f>SUM(J130:N130)</f>
        <v>40</v>
      </c>
      <c r="P130" s="561">
        <v>40</v>
      </c>
      <c r="Q130" s="572"/>
      <c r="R130" s="558"/>
      <c r="S130" s="559"/>
      <c r="T130" s="559"/>
      <c r="U130" s="559"/>
      <c r="V130" s="559"/>
      <c r="W130" s="559"/>
      <c r="X130" s="559"/>
      <c r="Y130" s="559"/>
    </row>
    <row r="131" spans="1:25" ht="12.75">
      <c r="A131" s="199"/>
      <c r="B131" s="534" t="s">
        <v>126</v>
      </c>
      <c r="C131" s="222">
        <v>239</v>
      </c>
      <c r="D131" s="222">
        <v>168</v>
      </c>
      <c r="E131" s="222">
        <v>159</v>
      </c>
      <c r="F131" s="222">
        <v>58</v>
      </c>
      <c r="G131" s="222">
        <v>47</v>
      </c>
      <c r="H131" s="220">
        <v>673</v>
      </c>
      <c r="I131" s="183"/>
      <c r="J131" s="276">
        <f aca="true" t="shared" si="15" ref="J131:P131">SUM(J127:J130)</f>
        <v>239</v>
      </c>
      <c r="K131" s="276">
        <f t="shared" si="15"/>
        <v>168</v>
      </c>
      <c r="L131" s="276">
        <f t="shared" si="15"/>
        <v>159</v>
      </c>
      <c r="M131" s="276">
        <f t="shared" si="15"/>
        <v>58</v>
      </c>
      <c r="N131" s="276">
        <f t="shared" si="15"/>
        <v>47</v>
      </c>
      <c r="O131" s="276">
        <f t="shared" si="15"/>
        <v>671</v>
      </c>
      <c r="P131" s="570">
        <f t="shared" si="15"/>
        <v>673</v>
      </c>
      <c r="Q131" s="572"/>
      <c r="R131" s="558"/>
      <c r="S131" s="559"/>
      <c r="T131" s="559"/>
      <c r="U131" s="559"/>
      <c r="V131" s="559"/>
      <c r="W131" s="559"/>
      <c r="X131" s="559"/>
      <c r="Y131" s="559"/>
    </row>
    <row r="132" spans="1:25" ht="12.75">
      <c r="A132" s="535" t="s">
        <v>315</v>
      </c>
      <c r="B132" s="536" t="s">
        <v>307</v>
      </c>
      <c r="C132" s="532"/>
      <c r="D132" s="532"/>
      <c r="E132" s="532"/>
      <c r="F132" s="532"/>
      <c r="G132" s="532"/>
      <c r="H132" s="533"/>
      <c r="I132" s="183"/>
      <c r="J132" s="276"/>
      <c r="K132" s="276"/>
      <c r="L132" s="276"/>
      <c r="M132" s="276"/>
      <c r="N132" s="276"/>
      <c r="O132" s="276"/>
      <c r="P132" s="276"/>
      <c r="Q132" s="572"/>
      <c r="R132" s="558"/>
      <c r="S132" s="559"/>
      <c r="T132" s="559"/>
      <c r="U132" s="559"/>
      <c r="V132" s="559"/>
      <c r="W132" s="559"/>
      <c r="X132" s="559"/>
      <c r="Y132" s="559"/>
    </row>
    <row r="133" spans="1:25" ht="12.75">
      <c r="A133" s="520"/>
      <c r="B133" s="515" t="s">
        <v>308</v>
      </c>
      <c r="C133" s="527"/>
      <c r="D133" s="527"/>
      <c r="E133" s="527"/>
      <c r="F133" s="527"/>
      <c r="G133" s="527"/>
      <c r="H133" s="528"/>
      <c r="I133" s="183"/>
      <c r="J133" s="276"/>
      <c r="K133" s="276"/>
      <c r="L133" s="276"/>
      <c r="M133" s="276"/>
      <c r="N133" s="276"/>
      <c r="O133" s="276"/>
      <c r="P133" s="276"/>
      <c r="Q133" s="572"/>
      <c r="R133" s="558"/>
      <c r="S133" s="559"/>
      <c r="T133" s="559"/>
      <c r="U133" s="559"/>
      <c r="V133" s="559"/>
      <c r="W133" s="559"/>
      <c r="X133" s="559"/>
      <c r="Y133" s="559"/>
    </row>
    <row r="134" spans="1:25" ht="12.75">
      <c r="A134" s="520"/>
      <c r="B134" s="515" t="s">
        <v>309</v>
      </c>
      <c r="C134" s="529">
        <v>0.1297071129707113</v>
      </c>
      <c r="D134" s="529">
        <v>0.041666666666666664</v>
      </c>
      <c r="E134" s="529">
        <v>0.08280254777070063</v>
      </c>
      <c r="F134" s="529">
        <v>0.10344827586206896</v>
      </c>
      <c r="G134" s="529">
        <v>0.0851063829787234</v>
      </c>
      <c r="H134" s="530">
        <v>0.09118086696562033</v>
      </c>
      <c r="I134" s="183"/>
      <c r="J134" s="276">
        <v>31</v>
      </c>
      <c r="K134" s="276">
        <v>7</v>
      </c>
      <c r="L134" s="276">
        <v>13</v>
      </c>
      <c r="M134" s="276">
        <v>6</v>
      </c>
      <c r="N134" s="276">
        <v>4</v>
      </c>
      <c r="O134" s="276">
        <f>SUM(J134:N134)</f>
        <v>61</v>
      </c>
      <c r="P134" s="561">
        <v>61</v>
      </c>
      <c r="Q134" s="572"/>
      <c r="R134" s="558"/>
      <c r="S134" s="559"/>
      <c r="T134" s="559"/>
      <c r="U134" s="559"/>
      <c r="V134" s="559"/>
      <c r="W134" s="559"/>
      <c r="X134" s="559"/>
      <c r="Y134" s="559"/>
    </row>
    <row r="135" spans="1:25" ht="12.75">
      <c r="A135" s="520"/>
      <c r="B135" s="515" t="s">
        <v>310</v>
      </c>
      <c r="C135" s="529">
        <v>0.2594142259414226</v>
      </c>
      <c r="D135" s="529">
        <v>0.4107142857142857</v>
      </c>
      <c r="E135" s="529">
        <v>0.3248407643312102</v>
      </c>
      <c r="F135" s="529">
        <v>0.3620689655172414</v>
      </c>
      <c r="G135" s="529">
        <v>0.5531914893617021</v>
      </c>
      <c r="H135" s="530">
        <v>0.3423019431988042</v>
      </c>
      <c r="I135" s="183"/>
      <c r="J135" s="276">
        <v>62</v>
      </c>
      <c r="K135" s="276">
        <v>69</v>
      </c>
      <c r="L135" s="276">
        <v>51</v>
      </c>
      <c r="M135" s="276">
        <v>21</v>
      </c>
      <c r="N135" s="276">
        <v>26</v>
      </c>
      <c r="O135" s="276">
        <f>SUM(J135:N135)</f>
        <v>229</v>
      </c>
      <c r="P135" s="561">
        <v>229</v>
      </c>
      <c r="Q135" s="572"/>
      <c r="R135" s="558"/>
      <c r="S135" s="559"/>
      <c r="T135" s="559"/>
      <c r="U135" s="559"/>
      <c r="V135" s="559"/>
      <c r="W135" s="559"/>
      <c r="X135" s="559"/>
      <c r="Y135" s="559"/>
    </row>
    <row r="136" spans="1:25" ht="12.75">
      <c r="A136" s="520"/>
      <c r="B136" s="515" t="s">
        <v>311</v>
      </c>
      <c r="C136" s="529">
        <v>0.4895397489539749</v>
      </c>
      <c r="D136" s="529">
        <v>0.4880952380952381</v>
      </c>
      <c r="E136" s="529">
        <v>0.535031847133758</v>
      </c>
      <c r="F136" s="529">
        <v>0.46551724137931033</v>
      </c>
      <c r="G136" s="529">
        <v>0.2978723404255319</v>
      </c>
      <c r="H136" s="530">
        <v>0.484304932735426</v>
      </c>
      <c r="I136" s="183"/>
      <c r="J136" s="276">
        <v>117</v>
      </c>
      <c r="K136" s="276">
        <v>82</v>
      </c>
      <c r="L136" s="276">
        <v>84</v>
      </c>
      <c r="M136" s="276">
        <v>27</v>
      </c>
      <c r="N136" s="276">
        <v>14</v>
      </c>
      <c r="O136" s="276">
        <f>SUM(J136:N136)</f>
        <v>324</v>
      </c>
      <c r="P136" s="561">
        <v>325</v>
      </c>
      <c r="Q136" s="572"/>
      <c r="R136" s="558"/>
      <c r="S136" s="559"/>
      <c r="T136" s="559"/>
      <c r="U136" s="559"/>
      <c r="V136" s="559"/>
      <c r="W136" s="559"/>
      <c r="X136" s="559"/>
      <c r="Y136" s="559"/>
    </row>
    <row r="137" spans="1:25" ht="12.75">
      <c r="A137" s="520"/>
      <c r="B137" s="515" t="s">
        <v>312</v>
      </c>
      <c r="C137" s="529">
        <v>0.10460251046025104</v>
      </c>
      <c r="D137" s="529">
        <v>0.047619047619047616</v>
      </c>
      <c r="E137" s="529">
        <v>0.050955414012738856</v>
      </c>
      <c r="F137" s="529">
        <v>0.05172413793103448</v>
      </c>
      <c r="G137" s="529">
        <v>0.06382978723404255</v>
      </c>
      <c r="H137" s="530">
        <v>0.07025411061285501</v>
      </c>
      <c r="I137" s="183"/>
      <c r="J137" s="276">
        <v>25</v>
      </c>
      <c r="K137" s="276">
        <v>8</v>
      </c>
      <c r="L137" s="276">
        <v>8</v>
      </c>
      <c r="M137" s="276">
        <v>3</v>
      </c>
      <c r="N137" s="276">
        <v>3</v>
      </c>
      <c r="O137" s="276">
        <f>SUM(J137:N137)</f>
        <v>47</v>
      </c>
      <c r="P137" s="561">
        <v>47</v>
      </c>
      <c r="Q137" s="572"/>
      <c r="R137" s="558"/>
      <c r="S137" s="559"/>
      <c r="T137" s="559"/>
      <c r="U137" s="559"/>
      <c r="V137" s="559"/>
      <c r="W137" s="559"/>
      <c r="X137" s="559"/>
      <c r="Y137" s="559"/>
    </row>
    <row r="138" spans="1:25" ht="12.75">
      <c r="A138" s="520"/>
      <c r="B138" s="515" t="s">
        <v>313</v>
      </c>
      <c r="C138" s="529">
        <v>0.016736401673640166</v>
      </c>
      <c r="D138" s="529">
        <v>0.011904761904761904</v>
      </c>
      <c r="E138" s="529">
        <v>0.006369426751592357</v>
      </c>
      <c r="F138" s="529">
        <v>0.017241379310344827</v>
      </c>
      <c r="G138" s="529">
        <v>0</v>
      </c>
      <c r="H138" s="530">
        <v>0.01195814648729447</v>
      </c>
      <c r="I138" s="183"/>
      <c r="J138" s="276">
        <v>4</v>
      </c>
      <c r="K138" s="276">
        <v>2</v>
      </c>
      <c r="L138" s="276">
        <v>1</v>
      </c>
      <c r="M138" s="276">
        <v>1</v>
      </c>
      <c r="N138" s="276">
        <v>0</v>
      </c>
      <c r="O138" s="276">
        <f>SUM(J138:N138)</f>
        <v>8</v>
      </c>
      <c r="P138" s="561">
        <v>9</v>
      </c>
      <c r="Q138" s="572"/>
      <c r="R138" s="558"/>
      <c r="S138" s="559"/>
      <c r="T138" s="559"/>
      <c r="U138" s="559"/>
      <c r="V138" s="559"/>
      <c r="W138" s="559"/>
      <c r="X138" s="559"/>
      <c r="Y138" s="559"/>
    </row>
    <row r="139" spans="1:25" ht="12.75">
      <c r="A139" s="537"/>
      <c r="B139" s="534" t="s">
        <v>126</v>
      </c>
      <c r="C139" s="222">
        <v>239</v>
      </c>
      <c r="D139" s="222">
        <v>168</v>
      </c>
      <c r="E139" s="222">
        <v>157</v>
      </c>
      <c r="F139" s="222">
        <v>58</v>
      </c>
      <c r="G139" s="222">
        <v>47</v>
      </c>
      <c r="H139" s="220">
        <v>671</v>
      </c>
      <c r="I139" s="183"/>
      <c r="J139" s="276">
        <f aca="true" t="shared" si="16" ref="J139:P139">SUM(J134:J138)</f>
        <v>239</v>
      </c>
      <c r="K139" s="276">
        <f t="shared" si="16"/>
        <v>168</v>
      </c>
      <c r="L139" s="276">
        <f t="shared" si="16"/>
        <v>157</v>
      </c>
      <c r="M139" s="276">
        <f t="shared" si="16"/>
        <v>58</v>
      </c>
      <c r="N139" s="276">
        <f t="shared" si="16"/>
        <v>47</v>
      </c>
      <c r="O139" s="276">
        <f t="shared" si="16"/>
        <v>669</v>
      </c>
      <c r="P139" s="570">
        <f t="shared" si="16"/>
        <v>671</v>
      </c>
      <c r="Q139" s="572"/>
      <c r="R139" s="558"/>
      <c r="S139" s="559"/>
      <c r="T139" s="559"/>
      <c r="U139" s="559"/>
      <c r="V139" s="559"/>
      <c r="W139" s="559"/>
      <c r="X139" s="559"/>
      <c r="Y139" s="559"/>
    </row>
    <row r="140" spans="1:25" ht="12.75">
      <c r="A140" s="538" t="s">
        <v>417</v>
      </c>
      <c r="B140" s="512" t="s">
        <v>418</v>
      </c>
      <c r="C140" s="532"/>
      <c r="D140" s="532"/>
      <c r="E140" s="532"/>
      <c r="F140" s="532"/>
      <c r="G140" s="532"/>
      <c r="H140" s="533"/>
      <c r="I140" s="183"/>
      <c r="J140" s="276"/>
      <c r="K140" s="276"/>
      <c r="L140" s="276"/>
      <c r="M140" s="276"/>
      <c r="N140" s="276"/>
      <c r="O140" s="276"/>
      <c r="P140" s="276"/>
      <c r="Q140" s="572"/>
      <c r="R140" s="558"/>
      <c r="S140" s="559"/>
      <c r="T140" s="559"/>
      <c r="U140" s="559"/>
      <c r="V140" s="559"/>
      <c r="W140" s="559"/>
      <c r="X140" s="559"/>
      <c r="Y140" s="559"/>
    </row>
    <row r="141" spans="1:25" ht="12.75">
      <c r="A141" s="514" t="s">
        <v>371</v>
      </c>
      <c r="B141" s="515" t="s">
        <v>419</v>
      </c>
      <c r="C141" s="527"/>
      <c r="D141" s="527"/>
      <c r="E141" s="527"/>
      <c r="F141" s="527"/>
      <c r="G141" s="527"/>
      <c r="H141" s="528"/>
      <c r="I141" s="183"/>
      <c r="J141" s="276"/>
      <c r="K141" s="276"/>
      <c r="L141" s="276"/>
      <c r="M141" s="276"/>
      <c r="N141" s="276"/>
      <c r="O141" s="276"/>
      <c r="P141" s="276"/>
      <c r="Q141" s="572"/>
      <c r="R141" s="558"/>
      <c r="S141" s="559"/>
      <c r="T141" s="559"/>
      <c r="U141" s="559"/>
      <c r="V141" s="559"/>
      <c r="W141" s="559"/>
      <c r="X141" s="559"/>
      <c r="Y141" s="559"/>
    </row>
    <row r="142" spans="1:25" ht="12.75">
      <c r="A142" s="520"/>
      <c r="B142" s="515" t="s">
        <v>420</v>
      </c>
      <c r="C142" s="529">
        <v>0.3236514522821577</v>
      </c>
      <c r="D142" s="529">
        <v>0.25</v>
      </c>
      <c r="E142" s="529">
        <v>0.3248407643312102</v>
      </c>
      <c r="F142" s="529">
        <v>0.2413793103448276</v>
      </c>
      <c r="G142" s="529">
        <v>0.2826086956521739</v>
      </c>
      <c r="H142" s="530">
        <v>0.2955223880597015</v>
      </c>
      <c r="I142" s="183"/>
      <c r="J142" s="276">
        <v>78</v>
      </c>
      <c r="K142" s="276">
        <v>42</v>
      </c>
      <c r="L142" s="276">
        <v>51</v>
      </c>
      <c r="M142" s="276">
        <v>14</v>
      </c>
      <c r="N142" s="276">
        <v>13</v>
      </c>
      <c r="O142" s="276">
        <f>SUM(J142:N142)</f>
        <v>198</v>
      </c>
      <c r="P142" s="561">
        <v>200</v>
      </c>
      <c r="Q142" s="572"/>
      <c r="R142" s="558"/>
      <c r="S142" s="559"/>
      <c r="T142" s="559"/>
      <c r="U142" s="559"/>
      <c r="V142" s="559"/>
      <c r="W142" s="559"/>
      <c r="X142" s="559"/>
      <c r="Y142" s="559"/>
    </row>
    <row r="143" spans="1:25" ht="12.75">
      <c r="A143" s="520"/>
      <c r="B143" s="515" t="s">
        <v>421</v>
      </c>
      <c r="C143" s="529">
        <v>0.2821576763485477</v>
      </c>
      <c r="D143" s="529">
        <v>0.34523809523809523</v>
      </c>
      <c r="E143" s="529">
        <v>0.3821656050955414</v>
      </c>
      <c r="F143" s="529">
        <v>0.3793103448275862</v>
      </c>
      <c r="G143" s="529">
        <v>0.6086956521739131</v>
      </c>
      <c r="H143" s="530">
        <v>0.3522388059701492</v>
      </c>
      <c r="I143" s="183"/>
      <c r="J143" s="276">
        <v>68</v>
      </c>
      <c r="K143" s="276">
        <v>58</v>
      </c>
      <c r="L143" s="276">
        <v>60</v>
      </c>
      <c r="M143" s="276">
        <v>22</v>
      </c>
      <c r="N143" s="276">
        <v>28</v>
      </c>
      <c r="O143" s="276">
        <f>SUM(J143:N143)</f>
        <v>236</v>
      </c>
      <c r="P143" s="561">
        <v>236</v>
      </c>
      <c r="Q143" s="572"/>
      <c r="R143" s="558"/>
      <c r="S143" s="559"/>
      <c r="T143" s="559"/>
      <c r="U143" s="559"/>
      <c r="V143" s="559"/>
      <c r="W143" s="559"/>
      <c r="X143" s="559"/>
      <c r="Y143" s="559"/>
    </row>
    <row r="144" spans="1:25" ht="12.75">
      <c r="A144" s="520"/>
      <c r="B144" s="515" t="s">
        <v>422</v>
      </c>
      <c r="C144" s="529">
        <v>0.3941908713692946</v>
      </c>
      <c r="D144" s="529">
        <v>0.40476190476190477</v>
      </c>
      <c r="E144" s="529">
        <v>0.2929936305732484</v>
      </c>
      <c r="F144" s="529">
        <v>0.3793103448275862</v>
      </c>
      <c r="G144" s="529">
        <v>0.10869565217391304</v>
      </c>
      <c r="H144" s="530">
        <v>0.3522388059701492</v>
      </c>
      <c r="I144" s="183"/>
      <c r="J144" s="276">
        <v>95</v>
      </c>
      <c r="K144" s="276">
        <v>68</v>
      </c>
      <c r="L144" s="276">
        <v>46</v>
      </c>
      <c r="M144" s="276">
        <v>22</v>
      </c>
      <c r="N144" s="276">
        <v>5</v>
      </c>
      <c r="O144" s="276">
        <f>SUM(J144:N144)</f>
        <v>236</v>
      </c>
      <c r="P144" s="561">
        <v>236</v>
      </c>
      <c r="Q144" s="572"/>
      <c r="R144" s="558"/>
      <c r="S144" s="559"/>
      <c r="T144" s="559"/>
      <c r="U144" s="559"/>
      <c r="V144" s="559"/>
      <c r="W144" s="559"/>
      <c r="X144" s="559"/>
      <c r="Y144" s="559"/>
    </row>
    <row r="145" spans="1:25" ht="12.75">
      <c r="A145" s="521"/>
      <c r="B145" s="522" t="s">
        <v>126</v>
      </c>
      <c r="C145" s="523">
        <v>241</v>
      </c>
      <c r="D145" s="524">
        <v>168</v>
      </c>
      <c r="E145" s="524">
        <v>157</v>
      </c>
      <c r="F145" s="524">
        <v>58</v>
      </c>
      <c r="G145" s="524">
        <v>46</v>
      </c>
      <c r="H145" s="525">
        <v>672</v>
      </c>
      <c r="I145" s="183"/>
      <c r="J145" s="276">
        <f aca="true" t="shared" si="17" ref="J145:P145">SUM(J142:J144)</f>
        <v>241</v>
      </c>
      <c r="K145" s="276">
        <f t="shared" si="17"/>
        <v>168</v>
      </c>
      <c r="L145" s="276">
        <f t="shared" si="17"/>
        <v>157</v>
      </c>
      <c r="M145" s="276">
        <f t="shared" si="17"/>
        <v>58</v>
      </c>
      <c r="N145" s="276">
        <f t="shared" si="17"/>
        <v>46</v>
      </c>
      <c r="O145" s="276">
        <f t="shared" si="17"/>
        <v>670</v>
      </c>
      <c r="P145" s="570">
        <f t="shared" si="17"/>
        <v>672</v>
      </c>
      <c r="Q145" s="572"/>
      <c r="R145" s="558"/>
      <c r="S145" s="559"/>
      <c r="T145" s="559"/>
      <c r="U145" s="559"/>
      <c r="V145" s="559"/>
      <c r="W145" s="559"/>
      <c r="X145" s="559"/>
      <c r="Y145" s="559"/>
    </row>
    <row r="146" spans="1:25" ht="12.75">
      <c r="A146" s="526" t="s">
        <v>378</v>
      </c>
      <c r="B146" s="515" t="s">
        <v>423</v>
      </c>
      <c r="C146" s="527"/>
      <c r="D146" s="527"/>
      <c r="E146" s="527"/>
      <c r="F146" s="527"/>
      <c r="G146" s="527"/>
      <c r="H146" s="528"/>
      <c r="I146" s="183"/>
      <c r="J146" s="276"/>
      <c r="K146" s="276"/>
      <c r="L146" s="276"/>
      <c r="M146" s="276"/>
      <c r="N146" s="276"/>
      <c r="O146" s="276"/>
      <c r="P146" s="276"/>
      <c r="Q146" s="572"/>
      <c r="R146" s="558"/>
      <c r="S146" s="559"/>
      <c r="T146" s="559"/>
      <c r="U146" s="559"/>
      <c r="V146" s="559"/>
      <c r="W146" s="559"/>
      <c r="X146" s="559"/>
      <c r="Y146" s="559"/>
    </row>
    <row r="147" spans="1:25" ht="12.75">
      <c r="A147" s="520"/>
      <c r="B147" s="515" t="s">
        <v>420</v>
      </c>
      <c r="C147" s="529">
        <v>0.25416666666666665</v>
      </c>
      <c r="D147" s="529">
        <v>0.11904761904761904</v>
      </c>
      <c r="E147" s="529">
        <v>0.18354430379746836</v>
      </c>
      <c r="F147" s="529">
        <v>0.1896551724137931</v>
      </c>
      <c r="G147" s="529">
        <v>0.14893617021276595</v>
      </c>
      <c r="H147" s="530">
        <v>0.19076005961251863</v>
      </c>
      <c r="I147" s="183"/>
      <c r="J147" s="276">
        <v>61</v>
      </c>
      <c r="K147" s="276">
        <v>20</v>
      </c>
      <c r="L147" s="276">
        <v>29</v>
      </c>
      <c r="M147" s="276">
        <v>11</v>
      </c>
      <c r="N147" s="276">
        <v>7</v>
      </c>
      <c r="O147" s="276">
        <f>SUM(J147:N147)</f>
        <v>128</v>
      </c>
      <c r="P147" s="561">
        <v>129</v>
      </c>
      <c r="Q147" s="572"/>
      <c r="R147" s="558"/>
      <c r="S147" s="559"/>
      <c r="T147" s="559"/>
      <c r="U147" s="559"/>
      <c r="V147" s="559"/>
      <c r="W147" s="559"/>
      <c r="X147" s="559"/>
      <c r="Y147" s="559"/>
    </row>
    <row r="148" spans="1:25" ht="12.75">
      <c r="A148" s="520"/>
      <c r="B148" s="515" t="s">
        <v>421</v>
      </c>
      <c r="C148" s="529">
        <v>0.3125</v>
      </c>
      <c r="D148" s="529">
        <v>0.30952380952380953</v>
      </c>
      <c r="E148" s="529">
        <v>0.3987341772151899</v>
      </c>
      <c r="F148" s="529">
        <v>0.25862068965517243</v>
      </c>
      <c r="G148" s="529">
        <v>0.44680851063829785</v>
      </c>
      <c r="H148" s="530">
        <v>0.33681073025335323</v>
      </c>
      <c r="I148" s="183"/>
      <c r="J148" s="276">
        <v>75</v>
      </c>
      <c r="K148" s="276">
        <v>52</v>
      </c>
      <c r="L148" s="276">
        <v>63</v>
      </c>
      <c r="M148" s="276">
        <v>15</v>
      </c>
      <c r="N148" s="276">
        <v>21</v>
      </c>
      <c r="O148" s="276">
        <f>SUM(J148:N148)</f>
        <v>226</v>
      </c>
      <c r="P148" s="561">
        <v>227</v>
      </c>
      <c r="Q148" s="572"/>
      <c r="R148" s="558"/>
      <c r="S148" s="559"/>
      <c r="T148" s="559"/>
      <c r="U148" s="559"/>
      <c r="V148" s="559"/>
      <c r="W148" s="559"/>
      <c r="X148" s="559"/>
      <c r="Y148" s="559"/>
    </row>
    <row r="149" spans="1:25" ht="12.75">
      <c r="A149" s="520"/>
      <c r="B149" s="515" t="s">
        <v>422</v>
      </c>
      <c r="C149" s="529">
        <v>0.43333333333333335</v>
      </c>
      <c r="D149" s="529">
        <v>0.5714285714285714</v>
      </c>
      <c r="E149" s="529">
        <v>0.4177215189873418</v>
      </c>
      <c r="F149" s="529">
        <v>0.5517241379310345</v>
      </c>
      <c r="G149" s="529">
        <v>0.40425531914893614</v>
      </c>
      <c r="H149" s="530">
        <v>0.47242921013412814</v>
      </c>
      <c r="I149" s="183"/>
      <c r="J149" s="276">
        <v>104</v>
      </c>
      <c r="K149" s="276">
        <v>96</v>
      </c>
      <c r="L149" s="276">
        <v>66</v>
      </c>
      <c r="M149" s="276">
        <v>32</v>
      </c>
      <c r="N149" s="276">
        <v>19</v>
      </c>
      <c r="O149" s="276">
        <f>SUM(J149:N149)</f>
        <v>317</v>
      </c>
      <c r="P149" s="561">
        <v>317</v>
      </c>
      <c r="Q149" s="572"/>
      <c r="R149" s="558"/>
      <c r="S149" s="559"/>
      <c r="T149" s="559"/>
      <c r="U149" s="559"/>
      <c r="V149" s="559"/>
      <c r="W149" s="559"/>
      <c r="X149" s="559"/>
      <c r="Y149" s="559"/>
    </row>
    <row r="150" spans="1:25" ht="12.75">
      <c r="A150" s="521"/>
      <c r="B150" s="522" t="s">
        <v>126</v>
      </c>
      <c r="C150" s="523">
        <v>240</v>
      </c>
      <c r="D150" s="524">
        <v>168</v>
      </c>
      <c r="E150" s="524">
        <v>158</v>
      </c>
      <c r="F150" s="524">
        <v>58</v>
      </c>
      <c r="G150" s="524">
        <v>47</v>
      </c>
      <c r="H150" s="525">
        <v>673</v>
      </c>
      <c r="I150" s="183"/>
      <c r="J150" s="276">
        <f aca="true" t="shared" si="18" ref="J150:P150">SUM(J147:J149)</f>
        <v>240</v>
      </c>
      <c r="K150" s="276">
        <f t="shared" si="18"/>
        <v>168</v>
      </c>
      <c r="L150" s="276">
        <f t="shared" si="18"/>
        <v>158</v>
      </c>
      <c r="M150" s="276">
        <f t="shared" si="18"/>
        <v>58</v>
      </c>
      <c r="N150" s="276">
        <f t="shared" si="18"/>
        <v>47</v>
      </c>
      <c r="O150" s="276">
        <f t="shared" si="18"/>
        <v>671</v>
      </c>
      <c r="P150" s="570">
        <f t="shared" si="18"/>
        <v>673</v>
      </c>
      <c r="Q150" s="572"/>
      <c r="R150" s="558"/>
      <c r="S150" s="559"/>
      <c r="T150" s="559"/>
      <c r="U150" s="559"/>
      <c r="V150" s="559"/>
      <c r="W150" s="559"/>
      <c r="X150" s="559"/>
      <c r="Y150" s="559"/>
    </row>
    <row r="151" spans="1:25" ht="12.75">
      <c r="A151" s="180" t="s">
        <v>85</v>
      </c>
      <c r="B151" s="181"/>
      <c r="C151" s="181"/>
      <c r="D151" s="181"/>
      <c r="E151" s="181"/>
      <c r="F151" s="181"/>
      <c r="G151" s="181"/>
      <c r="H151" s="182"/>
      <c r="I151" s="183"/>
      <c r="J151" s="270"/>
      <c r="K151" s="270"/>
      <c r="L151" s="270"/>
      <c r="M151" s="270"/>
      <c r="N151" s="270"/>
      <c r="O151" s="270"/>
      <c r="P151" s="564"/>
      <c r="Q151" s="558"/>
      <c r="R151" s="558"/>
      <c r="S151" s="559"/>
      <c r="T151" s="559"/>
      <c r="U151" s="559"/>
      <c r="V151" s="559"/>
      <c r="W151" s="559"/>
      <c r="X151" s="559"/>
      <c r="Y151" s="559"/>
    </row>
    <row r="152" spans="1:25" ht="12.75">
      <c r="A152" s="504" t="s">
        <v>101</v>
      </c>
      <c r="B152" s="505"/>
      <c r="C152" s="186"/>
      <c r="D152" s="186"/>
      <c r="E152" s="186"/>
      <c r="F152" s="186"/>
      <c r="G152" s="186"/>
      <c r="H152" s="187"/>
      <c r="I152" s="183"/>
      <c r="J152" s="565" t="s">
        <v>365</v>
      </c>
      <c r="K152" s="565"/>
      <c r="L152" s="565"/>
      <c r="M152" s="565"/>
      <c r="N152" s="270"/>
      <c r="O152" s="270"/>
      <c r="P152" s="564"/>
      <c r="Q152" s="558"/>
      <c r="R152" s="558"/>
      <c r="S152" s="559"/>
      <c r="T152" s="559"/>
      <c r="U152" s="559"/>
      <c r="V152" s="559"/>
      <c r="W152" s="559"/>
      <c r="X152" s="559"/>
      <c r="Y152" s="559"/>
    </row>
    <row r="153" spans="1:25" ht="12.75">
      <c r="A153" s="185" t="s">
        <v>366</v>
      </c>
      <c r="B153" s="505"/>
      <c r="C153" s="186"/>
      <c r="D153" s="186"/>
      <c r="E153" s="186"/>
      <c r="F153" s="186"/>
      <c r="G153" s="186"/>
      <c r="H153" s="187"/>
      <c r="I153" s="183"/>
      <c r="J153" s="270"/>
      <c r="K153" s="270"/>
      <c r="L153" s="270"/>
      <c r="M153" s="270"/>
      <c r="N153" s="270"/>
      <c r="O153" s="270"/>
      <c r="P153" s="564"/>
      <c r="Q153" s="558"/>
      <c r="R153" s="558"/>
      <c r="S153" s="559"/>
      <c r="T153" s="559"/>
      <c r="U153" s="559"/>
      <c r="V153" s="559"/>
      <c r="W153" s="559"/>
      <c r="X153" s="559"/>
      <c r="Y153" s="559"/>
    </row>
    <row r="154" spans="1:25" ht="12.75">
      <c r="A154" s="506" t="s">
        <v>367</v>
      </c>
      <c r="B154" s="507"/>
      <c r="C154" s="192"/>
      <c r="D154" s="192"/>
      <c r="E154" s="192"/>
      <c r="F154" s="192"/>
      <c r="G154" s="192"/>
      <c r="H154" s="193"/>
      <c r="I154" s="183"/>
      <c r="J154" s="270"/>
      <c r="K154" s="270"/>
      <c r="L154" s="270"/>
      <c r="M154" s="270"/>
      <c r="N154" s="270"/>
      <c r="O154" s="270"/>
      <c r="P154" s="566" t="s">
        <v>368</v>
      </c>
      <c r="Q154" s="558"/>
      <c r="R154" s="558"/>
      <c r="S154" s="559"/>
      <c r="T154" s="559"/>
      <c r="U154" s="559"/>
      <c r="V154" s="559"/>
      <c r="W154" s="559"/>
      <c r="X154" s="559"/>
      <c r="Y154" s="559"/>
    </row>
    <row r="155" spans="1:25" ht="4.5" customHeight="1">
      <c r="A155" s="508"/>
      <c r="B155" s="182"/>
      <c r="C155" s="195"/>
      <c r="D155" s="181"/>
      <c r="E155" s="181"/>
      <c r="F155" s="181"/>
      <c r="G155" s="181"/>
      <c r="H155" s="182"/>
      <c r="I155" s="183"/>
      <c r="J155" s="270"/>
      <c r="K155" s="270"/>
      <c r="L155" s="270"/>
      <c r="M155" s="270"/>
      <c r="N155" s="270"/>
      <c r="O155" s="270"/>
      <c r="P155" s="410"/>
      <c r="Q155" s="558"/>
      <c r="R155" s="558"/>
      <c r="S155" s="559"/>
      <c r="T155" s="559"/>
      <c r="U155" s="559"/>
      <c r="V155" s="559"/>
      <c r="W155" s="559"/>
      <c r="X155" s="559"/>
      <c r="Y155" s="559"/>
    </row>
    <row r="156" spans="1:25" ht="14.25" customHeight="1">
      <c r="A156" s="196" t="s">
        <v>164</v>
      </c>
      <c r="B156" s="197"/>
      <c r="C156" s="198" t="s">
        <v>89</v>
      </c>
      <c r="D156" s="108" t="s">
        <v>61</v>
      </c>
      <c r="E156" s="108" t="s">
        <v>62</v>
      </c>
      <c r="F156" s="108" t="s">
        <v>63</v>
      </c>
      <c r="G156" s="108" t="s">
        <v>64</v>
      </c>
      <c r="H156" s="109" t="s">
        <v>16</v>
      </c>
      <c r="I156" s="183"/>
      <c r="J156" s="567" t="s">
        <v>89</v>
      </c>
      <c r="K156" s="174" t="s">
        <v>61</v>
      </c>
      <c r="L156" s="174" t="s">
        <v>62</v>
      </c>
      <c r="M156" s="174" t="s">
        <v>63</v>
      </c>
      <c r="N156" s="174" t="s">
        <v>64</v>
      </c>
      <c r="O156" s="174" t="s">
        <v>16</v>
      </c>
      <c r="P156" s="568" t="s">
        <v>14</v>
      </c>
      <c r="Q156" s="558"/>
      <c r="R156" s="558"/>
      <c r="S156" s="559"/>
      <c r="T156" s="559"/>
      <c r="U156" s="559"/>
      <c r="V156" s="559"/>
      <c r="W156" s="559"/>
      <c r="X156" s="559"/>
      <c r="Y156" s="559"/>
    </row>
    <row r="157" spans="1:25" ht="12.75">
      <c r="A157" s="526" t="s">
        <v>380</v>
      </c>
      <c r="B157" s="515" t="s">
        <v>424</v>
      </c>
      <c r="C157" s="527"/>
      <c r="D157" s="527"/>
      <c r="E157" s="527"/>
      <c r="F157" s="527"/>
      <c r="G157" s="527"/>
      <c r="H157" s="528"/>
      <c r="I157" s="183"/>
      <c r="J157" s="276"/>
      <c r="K157" s="276"/>
      <c r="L157" s="276"/>
      <c r="M157" s="276"/>
      <c r="N157" s="276"/>
      <c r="O157" s="276"/>
      <c r="P157" s="276"/>
      <c r="Q157" s="572"/>
      <c r="R157" s="558"/>
      <c r="S157" s="559"/>
      <c r="T157" s="559"/>
      <c r="U157" s="559"/>
      <c r="V157" s="559"/>
      <c r="W157" s="559"/>
      <c r="X157" s="559"/>
      <c r="Y157" s="559"/>
    </row>
    <row r="158" spans="1:25" ht="12.75">
      <c r="A158" s="520"/>
      <c r="B158" s="515" t="s">
        <v>420</v>
      </c>
      <c r="C158" s="529">
        <v>0.26556016597510373</v>
      </c>
      <c r="D158" s="529">
        <v>0.27976190476190477</v>
      </c>
      <c r="E158" s="529">
        <v>0.43037974683544306</v>
      </c>
      <c r="F158" s="529">
        <v>0.3275862068965517</v>
      </c>
      <c r="G158" s="529">
        <v>0.3617021276595745</v>
      </c>
      <c r="H158" s="530">
        <v>0.31994047619047616</v>
      </c>
      <c r="I158" s="183"/>
      <c r="J158" s="276">
        <v>64</v>
      </c>
      <c r="K158" s="276">
        <v>47</v>
      </c>
      <c r="L158" s="276">
        <v>68</v>
      </c>
      <c r="M158" s="276">
        <v>19</v>
      </c>
      <c r="N158" s="276">
        <v>17</v>
      </c>
      <c r="O158" s="276">
        <f>SUM(J158:N158)</f>
        <v>215</v>
      </c>
      <c r="P158" s="561">
        <v>215</v>
      </c>
      <c r="Q158" s="572"/>
      <c r="R158" s="558"/>
      <c r="S158" s="559"/>
      <c r="T158" s="559"/>
      <c r="U158" s="559"/>
      <c r="V158" s="559"/>
      <c r="W158" s="559"/>
      <c r="X158" s="559"/>
      <c r="Y158" s="559"/>
    </row>
    <row r="159" spans="1:25" ht="12.75">
      <c r="A159" s="520"/>
      <c r="B159" s="515" t="s">
        <v>421</v>
      </c>
      <c r="C159" s="529">
        <v>0.34024896265560167</v>
      </c>
      <c r="D159" s="529">
        <v>0.2976190476190476</v>
      </c>
      <c r="E159" s="529">
        <v>0.3291139240506329</v>
      </c>
      <c r="F159" s="529">
        <v>0.3103448275862069</v>
      </c>
      <c r="G159" s="529">
        <v>0.3191489361702128</v>
      </c>
      <c r="H159" s="530">
        <v>0.3229166666666667</v>
      </c>
      <c r="I159" s="183"/>
      <c r="J159" s="276">
        <v>82</v>
      </c>
      <c r="K159" s="276">
        <v>50</v>
      </c>
      <c r="L159" s="276">
        <v>52</v>
      </c>
      <c r="M159" s="276">
        <v>18</v>
      </c>
      <c r="N159" s="276">
        <v>15</v>
      </c>
      <c r="O159" s="276">
        <f>SUM(J159:N159)</f>
        <v>217</v>
      </c>
      <c r="P159" s="561">
        <v>219</v>
      </c>
      <c r="Q159" s="572"/>
      <c r="R159" s="558"/>
      <c r="S159" s="559"/>
      <c r="T159" s="559"/>
      <c r="U159" s="559"/>
      <c r="V159" s="559"/>
      <c r="W159" s="559"/>
      <c r="X159" s="559"/>
      <c r="Y159" s="559"/>
    </row>
    <row r="160" spans="1:25" ht="12.75">
      <c r="A160" s="520"/>
      <c r="B160" s="515" t="s">
        <v>422</v>
      </c>
      <c r="C160" s="529">
        <v>0.3941908713692946</v>
      </c>
      <c r="D160" s="529">
        <v>0.4226190476190476</v>
      </c>
      <c r="E160" s="529">
        <v>0.24050632911392406</v>
      </c>
      <c r="F160" s="529">
        <v>0.3620689655172414</v>
      </c>
      <c r="G160" s="529">
        <v>0.3191489361702128</v>
      </c>
      <c r="H160" s="530">
        <v>0.35714285714285715</v>
      </c>
      <c r="I160" s="183"/>
      <c r="J160" s="276">
        <v>95</v>
      </c>
      <c r="K160" s="276">
        <v>71</v>
      </c>
      <c r="L160" s="276">
        <v>38</v>
      </c>
      <c r="M160" s="276">
        <v>21</v>
      </c>
      <c r="N160" s="276">
        <v>15</v>
      </c>
      <c r="O160" s="276">
        <f>SUM(J160:N160)</f>
        <v>240</v>
      </c>
      <c r="P160" s="561">
        <v>240</v>
      </c>
      <c r="Q160" s="572"/>
      <c r="R160" s="558"/>
      <c r="S160" s="559"/>
      <c r="T160" s="559"/>
      <c r="U160" s="559"/>
      <c r="V160" s="559"/>
      <c r="W160" s="559"/>
      <c r="X160" s="559"/>
      <c r="Y160" s="559"/>
    </row>
    <row r="161" spans="1:25" ht="12.75">
      <c r="A161" s="521"/>
      <c r="B161" s="522" t="s">
        <v>126</v>
      </c>
      <c r="C161" s="523">
        <v>241</v>
      </c>
      <c r="D161" s="524">
        <v>168</v>
      </c>
      <c r="E161" s="524">
        <v>158</v>
      </c>
      <c r="F161" s="524">
        <v>58</v>
      </c>
      <c r="G161" s="524">
        <v>47</v>
      </c>
      <c r="H161" s="525">
        <v>674</v>
      </c>
      <c r="I161" s="183"/>
      <c r="J161" s="276">
        <f aca="true" t="shared" si="19" ref="J161:P161">SUM(J158:J160)</f>
        <v>241</v>
      </c>
      <c r="K161" s="276">
        <f t="shared" si="19"/>
        <v>168</v>
      </c>
      <c r="L161" s="276">
        <f t="shared" si="19"/>
        <v>158</v>
      </c>
      <c r="M161" s="276">
        <f t="shared" si="19"/>
        <v>58</v>
      </c>
      <c r="N161" s="276">
        <f t="shared" si="19"/>
        <v>47</v>
      </c>
      <c r="O161" s="276">
        <f t="shared" si="19"/>
        <v>672</v>
      </c>
      <c r="P161" s="570">
        <f t="shared" si="19"/>
        <v>674</v>
      </c>
      <c r="Q161" s="572"/>
      <c r="R161" s="558"/>
      <c r="S161" s="559"/>
      <c r="T161" s="559"/>
      <c r="U161" s="559"/>
      <c r="V161" s="559"/>
      <c r="W161" s="559"/>
      <c r="X161" s="559"/>
      <c r="Y161" s="559"/>
    </row>
    <row r="162" spans="1:25" ht="12.75">
      <c r="A162" s="526" t="s">
        <v>383</v>
      </c>
      <c r="B162" s="515" t="s">
        <v>425</v>
      </c>
      <c r="C162" s="527"/>
      <c r="D162" s="527"/>
      <c r="E162" s="527"/>
      <c r="F162" s="527"/>
      <c r="G162" s="527"/>
      <c r="H162" s="528"/>
      <c r="I162" s="183"/>
      <c r="J162" s="276"/>
      <c r="K162" s="276"/>
      <c r="L162" s="276"/>
      <c r="M162" s="276"/>
      <c r="N162" s="276"/>
      <c r="O162" s="276"/>
      <c r="P162" s="276"/>
      <c r="Q162" s="572"/>
      <c r="R162" s="558"/>
      <c r="S162" s="559"/>
      <c r="T162" s="559"/>
      <c r="U162" s="559"/>
      <c r="V162" s="559"/>
      <c r="W162" s="559"/>
      <c r="X162" s="559"/>
      <c r="Y162" s="559"/>
    </row>
    <row r="163" spans="1:25" ht="12.75">
      <c r="A163" s="520"/>
      <c r="B163" s="515" t="s">
        <v>420</v>
      </c>
      <c r="C163" s="529">
        <v>0.27800829875518673</v>
      </c>
      <c r="D163" s="529">
        <v>0.21428571428571427</v>
      </c>
      <c r="E163" s="529">
        <v>0.26582278481012656</v>
      </c>
      <c r="F163" s="529">
        <v>0.17543859649122806</v>
      </c>
      <c r="G163" s="529">
        <v>0.14893617021276595</v>
      </c>
      <c r="H163" s="530">
        <v>0.2414307004470939</v>
      </c>
      <c r="I163" s="183"/>
      <c r="J163" s="276">
        <v>67</v>
      </c>
      <c r="K163" s="276">
        <v>36</v>
      </c>
      <c r="L163" s="276">
        <v>42</v>
      </c>
      <c r="M163" s="276">
        <v>10</v>
      </c>
      <c r="N163" s="276">
        <v>7</v>
      </c>
      <c r="O163" s="276">
        <f>SUM(J163:N163)</f>
        <v>162</v>
      </c>
      <c r="P163" s="561">
        <v>162</v>
      </c>
      <c r="Q163" s="572"/>
      <c r="R163" s="558"/>
      <c r="S163" s="559"/>
      <c r="T163" s="559"/>
      <c r="U163" s="559"/>
      <c r="V163" s="559"/>
      <c r="W163" s="559"/>
      <c r="X163" s="559"/>
      <c r="Y163" s="559"/>
    </row>
    <row r="164" spans="1:25" ht="12.75">
      <c r="A164" s="520"/>
      <c r="B164" s="515" t="s">
        <v>421</v>
      </c>
      <c r="C164" s="529">
        <v>0.3236514522821577</v>
      </c>
      <c r="D164" s="529">
        <v>0.2619047619047619</v>
      </c>
      <c r="E164" s="529">
        <v>0.44936708860759494</v>
      </c>
      <c r="F164" s="529">
        <v>0.2631578947368421</v>
      </c>
      <c r="G164" s="529">
        <v>0.40425531914893614</v>
      </c>
      <c r="H164" s="530">
        <v>0.338301043219076</v>
      </c>
      <c r="I164" s="183"/>
      <c r="J164" s="276">
        <v>78</v>
      </c>
      <c r="K164" s="276">
        <v>44</v>
      </c>
      <c r="L164" s="276">
        <v>71</v>
      </c>
      <c r="M164" s="276">
        <v>15</v>
      </c>
      <c r="N164" s="276">
        <v>19</v>
      </c>
      <c r="O164" s="276">
        <f>SUM(J164:N164)</f>
        <v>227</v>
      </c>
      <c r="P164" s="561">
        <v>228</v>
      </c>
      <c r="Q164" s="572"/>
      <c r="R164" s="558"/>
      <c r="S164" s="559"/>
      <c r="T164" s="559"/>
      <c r="U164" s="559"/>
      <c r="V164" s="559"/>
      <c r="W164" s="559"/>
      <c r="X164" s="559"/>
      <c r="Y164" s="559"/>
    </row>
    <row r="165" spans="1:25" ht="12.75">
      <c r="A165" s="520"/>
      <c r="B165" s="515" t="s">
        <v>422</v>
      </c>
      <c r="C165" s="529">
        <v>0.3983402489626556</v>
      </c>
      <c r="D165" s="529">
        <v>0.5238095238095238</v>
      </c>
      <c r="E165" s="529">
        <v>0.2848101265822785</v>
      </c>
      <c r="F165" s="529">
        <v>0.5614035087719298</v>
      </c>
      <c r="G165" s="529">
        <v>0.44680851063829785</v>
      </c>
      <c r="H165" s="530">
        <v>0.4202682563338301</v>
      </c>
      <c r="I165" s="183"/>
      <c r="J165" s="276">
        <v>96</v>
      </c>
      <c r="K165" s="276">
        <v>88</v>
      </c>
      <c r="L165" s="276">
        <v>45</v>
      </c>
      <c r="M165" s="276">
        <v>32</v>
      </c>
      <c r="N165" s="276">
        <v>21</v>
      </c>
      <c r="O165" s="276">
        <f>SUM(J165:N165)</f>
        <v>282</v>
      </c>
      <c r="P165" s="561">
        <v>283</v>
      </c>
      <c r="Q165" s="572"/>
      <c r="R165" s="558"/>
      <c r="S165" s="559"/>
      <c r="T165" s="559"/>
      <c r="U165" s="559"/>
      <c r="V165" s="559"/>
      <c r="W165" s="559"/>
      <c r="X165" s="559"/>
      <c r="Y165" s="559"/>
    </row>
    <row r="166" spans="1:25" ht="12.75">
      <c r="A166" s="521"/>
      <c r="B166" s="522" t="s">
        <v>126</v>
      </c>
      <c r="C166" s="523">
        <v>241</v>
      </c>
      <c r="D166" s="524">
        <v>168</v>
      </c>
      <c r="E166" s="524">
        <v>158</v>
      </c>
      <c r="F166" s="524">
        <v>57</v>
      </c>
      <c r="G166" s="524">
        <v>47</v>
      </c>
      <c r="H166" s="525">
        <v>673</v>
      </c>
      <c r="I166" s="183"/>
      <c r="J166" s="276">
        <f aca="true" t="shared" si="20" ref="J166:P166">SUM(J163:J165)</f>
        <v>241</v>
      </c>
      <c r="K166" s="276">
        <f t="shared" si="20"/>
        <v>168</v>
      </c>
      <c r="L166" s="276">
        <f t="shared" si="20"/>
        <v>158</v>
      </c>
      <c r="M166" s="276">
        <f t="shared" si="20"/>
        <v>57</v>
      </c>
      <c r="N166" s="276">
        <f t="shared" si="20"/>
        <v>47</v>
      </c>
      <c r="O166" s="276">
        <f t="shared" si="20"/>
        <v>671</v>
      </c>
      <c r="P166" s="570">
        <f t="shared" si="20"/>
        <v>673</v>
      </c>
      <c r="Q166" s="572"/>
      <c r="R166" s="558"/>
      <c r="S166" s="559"/>
      <c r="T166" s="559"/>
      <c r="U166" s="559"/>
      <c r="V166" s="559"/>
      <c r="W166" s="559"/>
      <c r="X166" s="559"/>
      <c r="Y166" s="559"/>
    </row>
    <row r="167" spans="1:25" ht="12.75">
      <c r="A167" s="526" t="s">
        <v>385</v>
      </c>
      <c r="B167" s="515" t="s">
        <v>426</v>
      </c>
      <c r="C167" s="527"/>
      <c r="D167" s="527"/>
      <c r="E167" s="527"/>
      <c r="F167" s="527"/>
      <c r="G167" s="527"/>
      <c r="H167" s="528"/>
      <c r="I167" s="183"/>
      <c r="J167" s="276"/>
      <c r="K167" s="276"/>
      <c r="L167" s="276"/>
      <c r="M167" s="276"/>
      <c r="N167" s="276"/>
      <c r="O167" s="276"/>
      <c r="P167" s="276"/>
      <c r="Q167" s="572"/>
      <c r="R167" s="558"/>
      <c r="S167" s="559"/>
      <c r="T167" s="559"/>
      <c r="U167" s="559"/>
      <c r="V167" s="559"/>
      <c r="W167" s="559"/>
      <c r="X167" s="559"/>
      <c r="Y167" s="559"/>
    </row>
    <row r="168" spans="1:25" ht="12.75">
      <c r="A168" s="520"/>
      <c r="B168" s="515" t="s">
        <v>420</v>
      </c>
      <c r="C168" s="529">
        <v>0.35269709543568467</v>
      </c>
      <c r="D168" s="529">
        <v>0.3333333333333333</v>
      </c>
      <c r="E168" s="529">
        <v>0.36477987421383645</v>
      </c>
      <c r="F168" s="529">
        <v>0.3448275862068966</v>
      </c>
      <c r="G168" s="529">
        <v>0.15217391304347827</v>
      </c>
      <c r="H168" s="530">
        <v>0.33630952380952384</v>
      </c>
      <c r="I168" s="183"/>
      <c r="J168" s="276">
        <v>85</v>
      </c>
      <c r="K168" s="276">
        <v>56</v>
      </c>
      <c r="L168" s="276">
        <v>58</v>
      </c>
      <c r="M168" s="276">
        <v>20</v>
      </c>
      <c r="N168" s="276">
        <v>7</v>
      </c>
      <c r="O168" s="276">
        <f>SUM(J168:N168)</f>
        <v>226</v>
      </c>
      <c r="P168" s="561">
        <v>226</v>
      </c>
      <c r="Q168" s="572"/>
      <c r="R168" s="558"/>
      <c r="S168" s="559"/>
      <c r="T168" s="559"/>
      <c r="U168" s="559"/>
      <c r="V168" s="559"/>
      <c r="W168" s="559"/>
      <c r="X168" s="559"/>
      <c r="Y168" s="559"/>
    </row>
    <row r="169" spans="1:25" ht="12.75">
      <c r="A169" s="520"/>
      <c r="B169" s="515" t="s">
        <v>421</v>
      </c>
      <c r="C169" s="529">
        <v>0.36099585062240663</v>
      </c>
      <c r="D169" s="529">
        <v>0.3333333333333333</v>
      </c>
      <c r="E169" s="529">
        <v>0.389937106918239</v>
      </c>
      <c r="F169" s="529">
        <v>0.3103448275862069</v>
      </c>
      <c r="G169" s="529">
        <v>0.5652173913043478</v>
      </c>
      <c r="H169" s="530">
        <v>0.3705357142857143</v>
      </c>
      <c r="I169" s="183"/>
      <c r="J169" s="276">
        <v>87</v>
      </c>
      <c r="K169" s="276">
        <v>56</v>
      </c>
      <c r="L169" s="276">
        <v>62</v>
      </c>
      <c r="M169" s="276">
        <v>18</v>
      </c>
      <c r="N169" s="276">
        <v>26</v>
      </c>
      <c r="O169" s="276">
        <f>SUM(J169:N169)</f>
        <v>249</v>
      </c>
      <c r="P169" s="561">
        <v>250</v>
      </c>
      <c r="Q169" s="572"/>
      <c r="R169" s="558"/>
      <c r="S169" s="559"/>
      <c r="T169" s="559"/>
      <c r="U169" s="559"/>
      <c r="V169" s="559"/>
      <c r="W169" s="559"/>
      <c r="X169" s="559"/>
      <c r="Y169" s="559"/>
    </row>
    <row r="170" spans="1:25" ht="12.75">
      <c r="A170" s="520"/>
      <c r="B170" s="515" t="s">
        <v>422</v>
      </c>
      <c r="C170" s="529">
        <v>0.2863070539419087</v>
      </c>
      <c r="D170" s="529">
        <v>0.3333333333333333</v>
      </c>
      <c r="E170" s="529">
        <v>0.24528301886792453</v>
      </c>
      <c r="F170" s="529">
        <v>0.3448275862068966</v>
      </c>
      <c r="G170" s="529">
        <v>0.2826086956521739</v>
      </c>
      <c r="H170" s="530">
        <v>0.2931547619047619</v>
      </c>
      <c r="I170" s="183"/>
      <c r="J170" s="276">
        <v>69</v>
      </c>
      <c r="K170" s="276">
        <v>56</v>
      </c>
      <c r="L170" s="276">
        <v>39</v>
      </c>
      <c r="M170" s="276">
        <v>20</v>
      </c>
      <c r="N170" s="276">
        <v>13</v>
      </c>
      <c r="O170" s="276">
        <f>SUM(J170:N170)</f>
        <v>197</v>
      </c>
      <c r="P170" s="561">
        <v>198</v>
      </c>
      <c r="Q170" s="572"/>
      <c r="R170" s="558"/>
      <c r="S170" s="559"/>
      <c r="T170" s="559"/>
      <c r="U170" s="559"/>
      <c r="V170" s="559"/>
      <c r="W170" s="559"/>
      <c r="X170" s="559"/>
      <c r="Y170" s="559"/>
    </row>
    <row r="171" spans="1:25" ht="12.75">
      <c r="A171" s="521"/>
      <c r="B171" s="522" t="s">
        <v>126</v>
      </c>
      <c r="C171" s="523">
        <v>241</v>
      </c>
      <c r="D171" s="524">
        <v>168</v>
      </c>
      <c r="E171" s="524">
        <v>159</v>
      </c>
      <c r="F171" s="524">
        <v>58</v>
      </c>
      <c r="G171" s="524">
        <v>46</v>
      </c>
      <c r="H171" s="525">
        <v>674</v>
      </c>
      <c r="I171" s="183"/>
      <c r="J171" s="276">
        <f aca="true" t="shared" si="21" ref="J171:P171">SUM(J168:J170)</f>
        <v>241</v>
      </c>
      <c r="K171" s="276">
        <f t="shared" si="21"/>
        <v>168</v>
      </c>
      <c r="L171" s="276">
        <f t="shared" si="21"/>
        <v>159</v>
      </c>
      <c r="M171" s="276">
        <f t="shared" si="21"/>
        <v>58</v>
      </c>
      <c r="N171" s="276">
        <f t="shared" si="21"/>
        <v>46</v>
      </c>
      <c r="O171" s="276">
        <f t="shared" si="21"/>
        <v>672</v>
      </c>
      <c r="P171" s="570">
        <f t="shared" si="21"/>
        <v>674</v>
      </c>
      <c r="Q171" s="572"/>
      <c r="R171" s="558"/>
      <c r="S171" s="559"/>
      <c r="T171" s="559"/>
      <c r="U171" s="559"/>
      <c r="V171" s="559"/>
      <c r="W171" s="559"/>
      <c r="X171" s="559"/>
      <c r="Y171" s="559"/>
    </row>
    <row r="172" spans="1:25" ht="12.75">
      <c r="A172" s="526" t="s">
        <v>387</v>
      </c>
      <c r="B172" s="515" t="s">
        <v>427</v>
      </c>
      <c r="C172" s="527"/>
      <c r="D172" s="527"/>
      <c r="E172" s="527"/>
      <c r="F172" s="527"/>
      <c r="G172" s="527"/>
      <c r="H172" s="528"/>
      <c r="I172" s="183"/>
      <c r="J172" s="276"/>
      <c r="K172" s="276"/>
      <c r="L172" s="276"/>
      <c r="M172" s="276"/>
      <c r="N172" s="276"/>
      <c r="O172" s="276"/>
      <c r="P172" s="276"/>
      <c r="Q172" s="572"/>
      <c r="R172" s="558"/>
      <c r="S172" s="559"/>
      <c r="T172" s="559"/>
      <c r="U172" s="559"/>
      <c r="V172" s="559"/>
      <c r="W172" s="559"/>
      <c r="X172" s="559"/>
      <c r="Y172" s="559"/>
    </row>
    <row r="173" spans="1:25" ht="12.75">
      <c r="A173" s="520"/>
      <c r="B173" s="515" t="s">
        <v>420</v>
      </c>
      <c r="C173" s="529">
        <v>0.0875</v>
      </c>
      <c r="D173" s="529">
        <v>0.03571428571428571</v>
      </c>
      <c r="E173" s="529">
        <v>0.04430379746835443</v>
      </c>
      <c r="F173" s="529">
        <v>0.034482758620689655</v>
      </c>
      <c r="G173" s="529">
        <v>0.021739130434782608</v>
      </c>
      <c r="H173" s="530">
        <v>0.05522388059701493</v>
      </c>
      <c r="I173" s="183"/>
      <c r="J173" s="276">
        <v>21</v>
      </c>
      <c r="K173" s="276">
        <v>6</v>
      </c>
      <c r="L173" s="276">
        <v>7</v>
      </c>
      <c r="M173" s="276">
        <v>2</v>
      </c>
      <c r="N173" s="276">
        <v>1</v>
      </c>
      <c r="O173" s="276">
        <f>SUM(J173:N173)</f>
        <v>37</v>
      </c>
      <c r="P173" s="561">
        <v>37</v>
      </c>
      <c r="Q173" s="572"/>
      <c r="R173" s="558"/>
      <c r="S173" s="559"/>
      <c r="T173" s="559"/>
      <c r="U173" s="559"/>
      <c r="V173" s="559"/>
      <c r="W173" s="559"/>
      <c r="X173" s="559"/>
      <c r="Y173" s="559"/>
    </row>
    <row r="174" spans="1:25" ht="12.75">
      <c r="A174" s="520"/>
      <c r="B174" s="515" t="s">
        <v>421</v>
      </c>
      <c r="C174" s="529">
        <v>0.2375</v>
      </c>
      <c r="D174" s="529">
        <v>0.11904761904761904</v>
      </c>
      <c r="E174" s="529">
        <v>0.1518987341772152</v>
      </c>
      <c r="F174" s="529">
        <v>0.10344827586206896</v>
      </c>
      <c r="G174" s="529">
        <v>0.21739130434782608</v>
      </c>
      <c r="H174" s="530">
        <v>0.1746268656716418</v>
      </c>
      <c r="I174" s="183"/>
      <c r="J174" s="276">
        <v>57</v>
      </c>
      <c r="K174" s="276">
        <v>20</v>
      </c>
      <c r="L174" s="276">
        <v>24</v>
      </c>
      <c r="M174" s="276">
        <v>6</v>
      </c>
      <c r="N174" s="276">
        <v>10</v>
      </c>
      <c r="O174" s="276">
        <f>SUM(J174:N174)</f>
        <v>117</v>
      </c>
      <c r="P174" s="561">
        <v>118</v>
      </c>
      <c r="Q174" s="572"/>
      <c r="R174" s="558"/>
      <c r="S174" s="559"/>
      <c r="T174" s="559"/>
      <c r="U174" s="559"/>
      <c r="V174" s="559"/>
      <c r="W174" s="559"/>
      <c r="X174" s="559"/>
      <c r="Y174" s="559"/>
    </row>
    <row r="175" spans="1:25" ht="12.75">
      <c r="A175" s="520"/>
      <c r="B175" s="515" t="s">
        <v>422</v>
      </c>
      <c r="C175" s="529">
        <v>0.675</v>
      </c>
      <c r="D175" s="529">
        <v>0.8452380952380952</v>
      </c>
      <c r="E175" s="529">
        <v>0.8037974683544303</v>
      </c>
      <c r="F175" s="529">
        <v>0.8620689655172413</v>
      </c>
      <c r="G175" s="529">
        <v>0.7608695652173914</v>
      </c>
      <c r="H175" s="530">
        <v>0.7701492537313432</v>
      </c>
      <c r="I175" s="183"/>
      <c r="J175" s="276">
        <v>162</v>
      </c>
      <c r="K175" s="276">
        <v>142</v>
      </c>
      <c r="L175" s="276">
        <v>127</v>
      </c>
      <c r="M175" s="276">
        <v>50</v>
      </c>
      <c r="N175" s="276">
        <v>35</v>
      </c>
      <c r="O175" s="276">
        <f>SUM(J175:N175)</f>
        <v>516</v>
      </c>
      <c r="P175" s="561">
        <v>517</v>
      </c>
      <c r="Q175" s="572"/>
      <c r="R175" s="558"/>
      <c r="S175" s="559"/>
      <c r="T175" s="559"/>
      <c r="U175" s="559"/>
      <c r="V175" s="559"/>
      <c r="W175" s="559"/>
      <c r="X175" s="559"/>
      <c r="Y175" s="559"/>
    </row>
    <row r="176" spans="1:25" ht="12.75">
      <c r="A176" s="521"/>
      <c r="B176" s="522" t="s">
        <v>126</v>
      </c>
      <c r="C176" s="523">
        <v>240</v>
      </c>
      <c r="D176" s="524">
        <v>168</v>
      </c>
      <c r="E176" s="524">
        <v>158</v>
      </c>
      <c r="F176" s="524">
        <v>58</v>
      </c>
      <c r="G176" s="524">
        <v>46</v>
      </c>
      <c r="H176" s="525">
        <v>672</v>
      </c>
      <c r="I176" s="183"/>
      <c r="J176" s="276">
        <f aca="true" t="shared" si="22" ref="J176:P176">SUM(J173:J175)</f>
        <v>240</v>
      </c>
      <c r="K176" s="276">
        <f t="shared" si="22"/>
        <v>168</v>
      </c>
      <c r="L176" s="276">
        <f t="shared" si="22"/>
        <v>158</v>
      </c>
      <c r="M176" s="276">
        <f t="shared" si="22"/>
        <v>58</v>
      </c>
      <c r="N176" s="276">
        <f t="shared" si="22"/>
        <v>46</v>
      </c>
      <c r="O176" s="276">
        <f t="shared" si="22"/>
        <v>670</v>
      </c>
      <c r="P176" s="570">
        <f t="shared" si="22"/>
        <v>672</v>
      </c>
      <c r="Q176" s="572"/>
      <c r="R176" s="558"/>
      <c r="S176" s="559"/>
      <c r="T176" s="559"/>
      <c r="U176" s="559"/>
      <c r="V176" s="559"/>
      <c r="W176" s="559"/>
      <c r="X176" s="559"/>
      <c r="Y176" s="559"/>
    </row>
    <row r="177" spans="1:25" ht="12.75">
      <c r="A177" s="526" t="s">
        <v>389</v>
      </c>
      <c r="B177" s="515" t="s">
        <v>428</v>
      </c>
      <c r="C177" s="527"/>
      <c r="D177" s="527"/>
      <c r="E177" s="527"/>
      <c r="F177" s="527"/>
      <c r="G177" s="527"/>
      <c r="H177" s="528"/>
      <c r="I177" s="183"/>
      <c r="J177" s="276"/>
      <c r="K177" s="276"/>
      <c r="L177" s="276"/>
      <c r="M177" s="276"/>
      <c r="N177" s="276"/>
      <c r="O177" s="276"/>
      <c r="P177" s="276"/>
      <c r="Q177" s="572"/>
      <c r="R177" s="558"/>
      <c r="S177" s="559"/>
      <c r="T177" s="559"/>
      <c r="U177" s="559"/>
      <c r="V177" s="559"/>
      <c r="W177" s="559"/>
      <c r="X177" s="559"/>
      <c r="Y177" s="559"/>
    </row>
    <row r="178" spans="1:25" ht="12.75">
      <c r="A178" s="520"/>
      <c r="B178" s="515" t="s">
        <v>420</v>
      </c>
      <c r="C178" s="529">
        <v>0.3236514522821577</v>
      </c>
      <c r="D178" s="529">
        <v>0.21428571428571427</v>
      </c>
      <c r="E178" s="529">
        <v>0.22012578616352202</v>
      </c>
      <c r="F178" s="529">
        <v>0.15517241379310345</v>
      </c>
      <c r="G178" s="529">
        <v>0.3404255319148936</v>
      </c>
      <c r="H178" s="530">
        <v>0.2585438335809807</v>
      </c>
      <c r="I178" s="183"/>
      <c r="J178" s="276">
        <v>78</v>
      </c>
      <c r="K178" s="276">
        <v>36</v>
      </c>
      <c r="L178" s="276">
        <v>35</v>
      </c>
      <c r="M178" s="276">
        <v>9</v>
      </c>
      <c r="N178" s="276">
        <v>16</v>
      </c>
      <c r="O178" s="276">
        <f>SUM(J178:N178)</f>
        <v>174</v>
      </c>
      <c r="P178" s="561">
        <v>174</v>
      </c>
      <c r="Q178" s="572"/>
      <c r="R178" s="558"/>
      <c r="S178" s="559"/>
      <c r="T178" s="559"/>
      <c r="U178" s="559"/>
      <c r="V178" s="559"/>
      <c r="W178" s="559"/>
      <c r="X178" s="559"/>
      <c r="Y178" s="559"/>
    </row>
    <row r="179" spans="1:25" ht="12.75">
      <c r="A179" s="520"/>
      <c r="B179" s="515" t="s">
        <v>421</v>
      </c>
      <c r="C179" s="529">
        <v>0.2157676348547718</v>
      </c>
      <c r="D179" s="529">
        <v>0.25595238095238093</v>
      </c>
      <c r="E179" s="529">
        <v>0.3270440251572327</v>
      </c>
      <c r="F179" s="529">
        <v>0.1896551724137931</v>
      </c>
      <c r="G179" s="529">
        <v>0.2978723404255319</v>
      </c>
      <c r="H179" s="530">
        <v>0.2555720653789004</v>
      </c>
      <c r="I179" s="183"/>
      <c r="J179" s="276">
        <v>52</v>
      </c>
      <c r="K179" s="276">
        <v>43</v>
      </c>
      <c r="L179" s="276">
        <v>52</v>
      </c>
      <c r="M179" s="276">
        <v>11</v>
      </c>
      <c r="N179" s="276">
        <v>14</v>
      </c>
      <c r="O179" s="276">
        <f>SUM(J179:N179)</f>
        <v>172</v>
      </c>
      <c r="P179" s="561">
        <v>173</v>
      </c>
      <c r="Q179" s="572"/>
      <c r="R179" s="558"/>
      <c r="S179" s="559"/>
      <c r="T179" s="559"/>
      <c r="U179" s="559"/>
      <c r="V179" s="559"/>
      <c r="W179" s="559"/>
      <c r="X179" s="559"/>
      <c r="Y179" s="559"/>
    </row>
    <row r="180" spans="1:25" ht="12.75">
      <c r="A180" s="520"/>
      <c r="B180" s="515" t="s">
        <v>422</v>
      </c>
      <c r="C180" s="529">
        <v>0.4605809128630705</v>
      </c>
      <c r="D180" s="529">
        <v>0.5297619047619048</v>
      </c>
      <c r="E180" s="529">
        <v>0.4528301886792453</v>
      </c>
      <c r="F180" s="529">
        <v>0.6551724137931034</v>
      </c>
      <c r="G180" s="529">
        <v>0.3617021276595745</v>
      </c>
      <c r="H180" s="530">
        <v>0.48588410104011887</v>
      </c>
      <c r="I180" s="183"/>
      <c r="J180" s="276">
        <v>111</v>
      </c>
      <c r="K180" s="276">
        <v>89</v>
      </c>
      <c r="L180" s="276">
        <v>72</v>
      </c>
      <c r="M180" s="276">
        <v>38</v>
      </c>
      <c r="N180" s="276">
        <v>17</v>
      </c>
      <c r="O180" s="276">
        <f>SUM(J180:N180)</f>
        <v>327</v>
      </c>
      <c r="P180" s="561">
        <v>328</v>
      </c>
      <c r="Q180" s="572"/>
      <c r="R180" s="558"/>
      <c r="S180" s="559"/>
      <c r="T180" s="559"/>
      <c r="U180" s="559"/>
      <c r="V180" s="559"/>
      <c r="W180" s="559"/>
      <c r="X180" s="559"/>
      <c r="Y180" s="559"/>
    </row>
    <row r="181" spans="1:25" ht="12.75">
      <c r="A181" s="521"/>
      <c r="B181" s="522" t="s">
        <v>126</v>
      </c>
      <c r="C181" s="523">
        <v>241</v>
      </c>
      <c r="D181" s="524">
        <v>168</v>
      </c>
      <c r="E181" s="524">
        <v>159</v>
      </c>
      <c r="F181" s="524">
        <v>58</v>
      </c>
      <c r="G181" s="524">
        <v>47</v>
      </c>
      <c r="H181" s="525">
        <v>675</v>
      </c>
      <c r="I181" s="183"/>
      <c r="J181" s="276">
        <f aca="true" t="shared" si="23" ref="J181:P181">SUM(J178:J180)</f>
        <v>241</v>
      </c>
      <c r="K181" s="276">
        <f t="shared" si="23"/>
        <v>168</v>
      </c>
      <c r="L181" s="276">
        <f t="shared" si="23"/>
        <v>159</v>
      </c>
      <c r="M181" s="276">
        <f t="shared" si="23"/>
        <v>58</v>
      </c>
      <c r="N181" s="276">
        <f t="shared" si="23"/>
        <v>47</v>
      </c>
      <c r="O181" s="276">
        <f t="shared" si="23"/>
        <v>673</v>
      </c>
      <c r="P181" s="570">
        <f t="shared" si="23"/>
        <v>675</v>
      </c>
      <c r="Q181" s="572"/>
      <c r="R181" s="558"/>
      <c r="S181" s="559"/>
      <c r="T181" s="559"/>
      <c r="U181" s="559"/>
      <c r="V181" s="559"/>
      <c r="W181" s="559"/>
      <c r="X181" s="559"/>
      <c r="Y181" s="559"/>
    </row>
    <row r="182" spans="1:25" ht="12.75">
      <c r="A182" s="526" t="s">
        <v>391</v>
      </c>
      <c r="B182" s="515" t="s">
        <v>429</v>
      </c>
      <c r="C182" s="527"/>
      <c r="D182" s="527"/>
      <c r="E182" s="527"/>
      <c r="F182" s="527"/>
      <c r="G182" s="527"/>
      <c r="H182" s="528"/>
      <c r="I182" s="183"/>
      <c r="J182" s="276"/>
      <c r="K182" s="276"/>
      <c r="L182" s="276"/>
      <c r="M182" s="276"/>
      <c r="N182" s="276"/>
      <c r="O182" s="276"/>
      <c r="P182" s="276"/>
      <c r="Q182" s="572"/>
      <c r="R182" s="558"/>
      <c r="S182" s="559"/>
      <c r="T182" s="559"/>
      <c r="U182" s="559"/>
      <c r="V182" s="559"/>
      <c r="W182" s="559"/>
      <c r="X182" s="559"/>
      <c r="Y182" s="559"/>
    </row>
    <row r="183" spans="1:25" ht="12.75">
      <c r="A183" s="520"/>
      <c r="B183" s="515" t="s">
        <v>420</v>
      </c>
      <c r="C183" s="529">
        <v>0.2987551867219917</v>
      </c>
      <c r="D183" s="529">
        <v>0.10778443113772455</v>
      </c>
      <c r="E183" s="529">
        <v>0.14465408805031446</v>
      </c>
      <c r="F183" s="529">
        <v>0.10344827586206896</v>
      </c>
      <c r="G183" s="529">
        <v>0.0851063829787234</v>
      </c>
      <c r="H183" s="530">
        <v>0.18303571428571427</v>
      </c>
      <c r="I183" s="183"/>
      <c r="J183" s="276">
        <v>72</v>
      </c>
      <c r="K183" s="276">
        <v>18</v>
      </c>
      <c r="L183" s="276">
        <v>23</v>
      </c>
      <c r="M183" s="276">
        <v>6</v>
      </c>
      <c r="N183" s="276">
        <v>4</v>
      </c>
      <c r="O183" s="276">
        <f>SUM(J183:N183)</f>
        <v>123</v>
      </c>
      <c r="P183" s="561">
        <v>123</v>
      </c>
      <c r="Q183" s="572"/>
      <c r="R183" s="558"/>
      <c r="S183" s="559"/>
      <c r="T183" s="559"/>
      <c r="U183" s="559"/>
      <c r="V183" s="559"/>
      <c r="W183" s="559"/>
      <c r="X183" s="559"/>
      <c r="Y183" s="559"/>
    </row>
    <row r="184" spans="1:25" ht="12.75">
      <c r="A184" s="520"/>
      <c r="B184" s="515" t="s">
        <v>421</v>
      </c>
      <c r="C184" s="529">
        <v>0.3278008298755187</v>
      </c>
      <c r="D184" s="529">
        <v>0.2275449101796407</v>
      </c>
      <c r="E184" s="529">
        <v>0.32075471698113206</v>
      </c>
      <c r="F184" s="529">
        <v>0.1724137931034483</v>
      </c>
      <c r="G184" s="529">
        <v>0.3191489361702128</v>
      </c>
      <c r="H184" s="530">
        <v>0.28720238095238093</v>
      </c>
      <c r="I184" s="183"/>
      <c r="J184" s="276">
        <v>79</v>
      </c>
      <c r="K184" s="276">
        <v>38</v>
      </c>
      <c r="L184" s="276">
        <v>51</v>
      </c>
      <c r="M184" s="276">
        <v>10</v>
      </c>
      <c r="N184" s="276">
        <v>15</v>
      </c>
      <c r="O184" s="276">
        <f>SUM(J184:N184)</f>
        <v>193</v>
      </c>
      <c r="P184" s="561">
        <v>194</v>
      </c>
      <c r="Q184" s="572"/>
      <c r="R184" s="558"/>
      <c r="S184" s="559"/>
      <c r="T184" s="559"/>
      <c r="U184" s="559"/>
      <c r="V184" s="559"/>
      <c r="W184" s="559"/>
      <c r="X184" s="559"/>
      <c r="Y184" s="559"/>
    </row>
    <row r="185" spans="1:25" ht="12.75">
      <c r="A185" s="520"/>
      <c r="B185" s="515" t="s">
        <v>422</v>
      </c>
      <c r="C185" s="529">
        <v>0.37344398340248963</v>
      </c>
      <c r="D185" s="529">
        <v>0.6646706586826348</v>
      </c>
      <c r="E185" s="529">
        <v>0.5345911949685535</v>
      </c>
      <c r="F185" s="529">
        <v>0.7241379310344828</v>
      </c>
      <c r="G185" s="529">
        <v>0.5957446808510638</v>
      </c>
      <c r="H185" s="530">
        <v>0.5297619047619048</v>
      </c>
      <c r="I185" s="183"/>
      <c r="J185" s="276">
        <v>90</v>
      </c>
      <c r="K185" s="276">
        <v>111</v>
      </c>
      <c r="L185" s="276">
        <v>85</v>
      </c>
      <c r="M185" s="276">
        <v>42</v>
      </c>
      <c r="N185" s="276">
        <v>28</v>
      </c>
      <c r="O185" s="276">
        <f>SUM(J185:N185)</f>
        <v>356</v>
      </c>
      <c r="P185" s="561">
        <v>357</v>
      </c>
      <c r="Q185" s="572"/>
      <c r="R185" s="558"/>
      <c r="S185" s="559"/>
      <c r="T185" s="559"/>
      <c r="U185" s="559"/>
      <c r="V185" s="559"/>
      <c r="W185" s="559"/>
      <c r="X185" s="559"/>
      <c r="Y185" s="559"/>
    </row>
    <row r="186" spans="1:25" ht="12.75">
      <c r="A186" s="537"/>
      <c r="B186" s="534" t="s">
        <v>126</v>
      </c>
      <c r="C186" s="222">
        <v>241</v>
      </c>
      <c r="D186" s="222">
        <v>167</v>
      </c>
      <c r="E186" s="222">
        <v>159</v>
      </c>
      <c r="F186" s="222">
        <v>58</v>
      </c>
      <c r="G186" s="222">
        <v>47</v>
      </c>
      <c r="H186" s="220">
        <v>674</v>
      </c>
      <c r="I186" s="183"/>
      <c r="J186" s="276">
        <f aca="true" t="shared" si="24" ref="J186:P186">SUM(J183:J185)</f>
        <v>241</v>
      </c>
      <c r="K186" s="276">
        <f t="shared" si="24"/>
        <v>167</v>
      </c>
      <c r="L186" s="276">
        <f t="shared" si="24"/>
        <v>159</v>
      </c>
      <c r="M186" s="276">
        <f t="shared" si="24"/>
        <v>58</v>
      </c>
      <c r="N186" s="276">
        <f t="shared" si="24"/>
        <v>47</v>
      </c>
      <c r="O186" s="276">
        <f t="shared" si="24"/>
        <v>672</v>
      </c>
      <c r="P186" s="570">
        <f t="shared" si="24"/>
        <v>674</v>
      </c>
      <c r="Q186" s="572"/>
      <c r="R186" s="558"/>
      <c r="S186" s="559"/>
      <c r="T186" s="559"/>
      <c r="U186" s="559"/>
      <c r="V186" s="559"/>
      <c r="W186" s="559"/>
      <c r="X186" s="559"/>
      <c r="Y186" s="559"/>
    </row>
    <row r="187" spans="1:25" ht="12.75">
      <c r="A187" s="547" t="s">
        <v>440</v>
      </c>
      <c r="B187" s="548"/>
      <c r="C187" s="549"/>
      <c r="D187" s="549"/>
      <c r="E187" s="549"/>
      <c r="F187" s="549"/>
      <c r="G187" s="549"/>
      <c r="H187" s="549"/>
      <c r="J187" s="276"/>
      <c r="K187" s="276"/>
      <c r="L187" s="276"/>
      <c r="M187" s="276"/>
      <c r="N187" s="276"/>
      <c r="O187" s="276"/>
      <c r="P187" s="276"/>
      <c r="Q187" s="558"/>
      <c r="R187" s="558"/>
      <c r="S187" s="559"/>
      <c r="T187" s="559"/>
      <c r="U187" s="559"/>
      <c r="V187" s="559"/>
      <c r="W187" s="559"/>
      <c r="X187" s="559"/>
      <c r="Y187" s="559"/>
    </row>
    <row r="188" spans="3:25" ht="12.75">
      <c r="C188" s="550">
        <v>0.6958333333333333</v>
      </c>
      <c r="D188" s="550">
        <v>0.47023809523809523</v>
      </c>
      <c r="E188" s="550">
        <v>0.559748427672956</v>
      </c>
      <c r="F188" s="550">
        <v>0.4827586206896552</v>
      </c>
      <c r="G188" s="550">
        <v>0.574468085106383</v>
      </c>
      <c r="H188" s="550">
        <v>0.5803571428571429</v>
      </c>
      <c r="J188" s="276">
        <v>167</v>
      </c>
      <c r="K188" s="276">
        <v>79</v>
      </c>
      <c r="L188" s="276">
        <v>89</v>
      </c>
      <c r="M188" s="276">
        <v>28</v>
      </c>
      <c r="N188" s="276">
        <v>27</v>
      </c>
      <c r="O188" s="276">
        <f>SUM(J188:N188)</f>
        <v>390</v>
      </c>
      <c r="P188" s="561">
        <v>391</v>
      </c>
      <c r="Q188" s="558"/>
      <c r="R188" s="558"/>
      <c r="S188" s="559"/>
      <c r="T188" s="559"/>
      <c r="U188" s="559"/>
      <c r="V188" s="559"/>
      <c r="W188" s="559"/>
      <c r="X188" s="559"/>
      <c r="Y188" s="559"/>
    </row>
    <row r="189" spans="3:25" ht="12.75">
      <c r="C189" s="550">
        <v>0.2125</v>
      </c>
      <c r="D189" s="550">
        <v>0.2916666666666667</v>
      </c>
      <c r="E189" s="550">
        <v>0.29559748427672955</v>
      </c>
      <c r="F189" s="550">
        <v>0.27586206896551724</v>
      </c>
      <c r="G189" s="550">
        <v>0.3191489361702128</v>
      </c>
      <c r="H189" s="550">
        <v>0.2648809523809524</v>
      </c>
      <c r="J189" s="276">
        <v>51</v>
      </c>
      <c r="K189" s="276">
        <v>49</v>
      </c>
      <c r="L189" s="276">
        <v>47</v>
      </c>
      <c r="M189" s="276">
        <v>16</v>
      </c>
      <c r="N189" s="276">
        <v>15</v>
      </c>
      <c r="O189" s="276">
        <f>SUM(J189:N189)</f>
        <v>178</v>
      </c>
      <c r="P189" s="561">
        <v>179</v>
      </c>
      <c r="Q189" s="558"/>
      <c r="R189" s="558"/>
      <c r="S189" s="559"/>
      <c r="T189" s="559"/>
      <c r="U189" s="559"/>
      <c r="V189" s="559"/>
      <c r="W189" s="559"/>
      <c r="X189" s="559"/>
      <c r="Y189" s="559"/>
    </row>
    <row r="190" spans="3:25" ht="12.75">
      <c r="C190" s="503">
        <v>0.09166666666666666</v>
      </c>
      <c r="D190" s="503">
        <v>0.23809523809523808</v>
      </c>
      <c r="E190" s="503">
        <v>0.14465408805031446</v>
      </c>
      <c r="F190" s="503">
        <v>0.2413793103448276</v>
      </c>
      <c r="G190" s="503">
        <v>0.10638297872340426</v>
      </c>
      <c r="H190" s="503">
        <v>0.15476190476190477</v>
      </c>
      <c r="J190" s="276">
        <v>22</v>
      </c>
      <c r="K190" s="276">
        <v>40</v>
      </c>
      <c r="L190" s="276">
        <v>23</v>
      </c>
      <c r="M190" s="276">
        <v>14</v>
      </c>
      <c r="N190" s="276">
        <v>5</v>
      </c>
      <c r="O190" s="276">
        <f>SUM(J190:N190)</f>
        <v>104</v>
      </c>
      <c r="P190" s="561">
        <v>104</v>
      </c>
      <c r="Q190" s="558"/>
      <c r="R190" s="558"/>
      <c r="S190" s="559"/>
      <c r="T190" s="559"/>
      <c r="U190" s="559"/>
      <c r="V190" s="559"/>
      <c r="W190" s="559"/>
      <c r="X190" s="559"/>
      <c r="Y190" s="559"/>
    </row>
    <row r="191" spans="3:25" ht="12.75">
      <c r="C191" s="503">
        <v>240</v>
      </c>
      <c r="D191" s="503">
        <v>168</v>
      </c>
      <c r="E191" s="503">
        <v>159</v>
      </c>
      <c r="F191" s="503">
        <v>58</v>
      </c>
      <c r="G191" s="503">
        <v>47</v>
      </c>
      <c r="H191" s="503">
        <v>674</v>
      </c>
      <c r="J191" s="276">
        <f aca="true" t="shared" si="25" ref="J191:P191">SUM(J188:J190)</f>
        <v>240</v>
      </c>
      <c r="K191" s="276">
        <f t="shared" si="25"/>
        <v>168</v>
      </c>
      <c r="L191" s="276">
        <f t="shared" si="25"/>
        <v>159</v>
      </c>
      <c r="M191" s="276">
        <f t="shared" si="25"/>
        <v>58</v>
      </c>
      <c r="N191" s="276">
        <f t="shared" si="25"/>
        <v>47</v>
      </c>
      <c r="O191" s="276">
        <f t="shared" si="25"/>
        <v>672</v>
      </c>
      <c r="P191" s="570">
        <f t="shared" si="25"/>
        <v>674</v>
      </c>
      <c r="Q191" s="558"/>
      <c r="R191" s="558"/>
      <c r="S191" s="559"/>
      <c r="T191" s="559"/>
      <c r="U191" s="559"/>
      <c r="V191" s="559"/>
      <c r="W191" s="559"/>
      <c r="X191" s="559"/>
      <c r="Y191" s="559"/>
    </row>
    <row r="192" spans="10:25" ht="12.75">
      <c r="J192" s="558"/>
      <c r="K192" s="558"/>
      <c r="L192" s="558"/>
      <c r="M192" s="558"/>
      <c r="N192" s="558"/>
      <c r="O192" s="558"/>
      <c r="P192" s="559"/>
      <c r="Q192" s="558"/>
      <c r="R192" s="558"/>
      <c r="S192" s="559"/>
      <c r="T192" s="559"/>
      <c r="U192" s="559"/>
      <c r="V192" s="559"/>
      <c r="W192" s="559"/>
      <c r="X192" s="559"/>
      <c r="Y192" s="559"/>
    </row>
    <row r="193" spans="10:25" ht="12.75">
      <c r="J193" s="558"/>
      <c r="K193" s="558"/>
      <c r="L193" s="558"/>
      <c r="M193" s="558"/>
      <c r="N193" s="558"/>
      <c r="O193" s="558"/>
      <c r="P193" s="559"/>
      <c r="Q193" s="558"/>
      <c r="R193" s="558"/>
      <c r="S193" s="559"/>
      <c r="T193" s="559"/>
      <c r="U193" s="559"/>
      <c r="V193" s="559"/>
      <c r="W193" s="559"/>
      <c r="X193" s="559"/>
      <c r="Y193" s="559"/>
    </row>
    <row r="194" spans="10:25" ht="12.75">
      <c r="J194" s="558"/>
      <c r="K194" s="558"/>
      <c r="L194" s="558"/>
      <c r="M194" s="558"/>
      <c r="N194" s="558"/>
      <c r="O194" s="558"/>
      <c r="P194" s="559"/>
      <c r="Q194" s="558"/>
      <c r="R194" s="558"/>
      <c r="S194" s="559"/>
      <c r="T194" s="559"/>
      <c r="U194" s="559"/>
      <c r="V194" s="559"/>
      <c r="W194" s="559"/>
      <c r="X194" s="559"/>
      <c r="Y194" s="559"/>
    </row>
    <row r="195" spans="10:25" ht="12.75">
      <c r="J195" s="558"/>
      <c r="K195" s="558"/>
      <c r="L195" s="558"/>
      <c r="M195" s="558"/>
      <c r="N195" s="558"/>
      <c r="O195" s="558"/>
      <c r="P195" s="559"/>
      <c r="Q195" s="558"/>
      <c r="R195" s="558"/>
      <c r="S195" s="559"/>
      <c r="T195" s="559"/>
      <c r="U195" s="559"/>
      <c r="V195" s="559"/>
      <c r="W195" s="559"/>
      <c r="X195" s="559"/>
      <c r="Y195" s="559"/>
    </row>
    <row r="196" spans="10:25" ht="12.75">
      <c r="J196" s="558"/>
      <c r="K196" s="558"/>
      <c r="L196" s="558"/>
      <c r="M196" s="558"/>
      <c r="N196" s="558"/>
      <c r="O196" s="558"/>
      <c r="P196" s="559"/>
      <c r="Q196" s="558"/>
      <c r="R196" s="558"/>
      <c r="S196" s="559"/>
      <c r="T196" s="559"/>
      <c r="U196" s="559"/>
      <c r="V196" s="559"/>
      <c r="W196" s="559"/>
      <c r="X196" s="559"/>
      <c r="Y196" s="559"/>
    </row>
    <row r="197" spans="10:25" ht="12.75">
      <c r="J197" s="558"/>
      <c r="K197" s="558"/>
      <c r="L197" s="558"/>
      <c r="M197" s="558"/>
      <c r="N197" s="558"/>
      <c r="O197" s="558"/>
      <c r="P197" s="559"/>
      <c r="Q197" s="558"/>
      <c r="R197" s="558"/>
      <c r="S197" s="559"/>
      <c r="T197" s="559"/>
      <c r="U197" s="559"/>
      <c r="V197" s="559"/>
      <c r="W197" s="559"/>
      <c r="X197" s="559"/>
      <c r="Y197" s="559"/>
    </row>
    <row r="198" spans="10:25" ht="12.75">
      <c r="J198" s="558"/>
      <c r="K198" s="558"/>
      <c r="L198" s="558"/>
      <c r="M198" s="558"/>
      <c r="N198" s="558"/>
      <c r="O198" s="558"/>
      <c r="P198" s="559"/>
      <c r="Q198" s="558"/>
      <c r="R198" s="558"/>
      <c r="S198" s="559"/>
      <c r="T198" s="559"/>
      <c r="U198" s="559"/>
      <c r="V198" s="559"/>
      <c r="W198" s="559"/>
      <c r="X198" s="559"/>
      <c r="Y198" s="559"/>
    </row>
    <row r="199" spans="10:25" ht="12.75">
      <c r="J199" s="558"/>
      <c r="K199" s="558"/>
      <c r="L199" s="558"/>
      <c r="M199" s="558"/>
      <c r="N199" s="558"/>
      <c r="O199" s="558"/>
      <c r="P199" s="559"/>
      <c r="Q199" s="558"/>
      <c r="R199" s="558"/>
      <c r="S199" s="559"/>
      <c r="T199" s="559"/>
      <c r="U199" s="559"/>
      <c r="V199" s="559"/>
      <c r="W199" s="559"/>
      <c r="X199" s="559"/>
      <c r="Y199" s="559"/>
    </row>
    <row r="200" spans="10:25" ht="12.75">
      <c r="J200" s="558"/>
      <c r="K200" s="558"/>
      <c r="L200" s="558"/>
      <c r="M200" s="558"/>
      <c r="N200" s="558"/>
      <c r="O200" s="558"/>
      <c r="P200" s="559"/>
      <c r="Q200" s="558"/>
      <c r="R200" s="558"/>
      <c r="S200" s="559"/>
      <c r="T200" s="559"/>
      <c r="U200" s="559"/>
      <c r="V200" s="559"/>
      <c r="W200" s="559"/>
      <c r="X200" s="559"/>
      <c r="Y200" s="559"/>
    </row>
    <row r="201" spans="10:25" ht="12.75">
      <c r="J201" s="558"/>
      <c r="K201" s="558"/>
      <c r="L201" s="558"/>
      <c r="M201" s="558"/>
      <c r="N201" s="558"/>
      <c r="O201" s="558"/>
      <c r="P201" s="559"/>
      <c r="Q201" s="558"/>
      <c r="R201" s="558"/>
      <c r="S201" s="559"/>
      <c r="T201" s="559"/>
      <c r="U201" s="559"/>
      <c r="V201" s="559"/>
      <c r="W201" s="559"/>
      <c r="X201" s="559"/>
      <c r="Y201" s="559"/>
    </row>
    <row r="202" spans="10:25" ht="12.75">
      <c r="J202" s="558"/>
      <c r="K202" s="558"/>
      <c r="L202" s="558"/>
      <c r="M202" s="558"/>
      <c r="N202" s="558"/>
      <c r="O202" s="558"/>
      <c r="P202" s="559"/>
      <c r="Q202" s="558"/>
      <c r="R202" s="558"/>
      <c r="S202" s="559"/>
      <c r="T202" s="559"/>
      <c r="U202" s="559"/>
      <c r="V202" s="559"/>
      <c r="W202" s="559"/>
      <c r="X202" s="559"/>
      <c r="Y202" s="559"/>
    </row>
    <row r="203" spans="10:25" ht="12.75">
      <c r="J203" s="558"/>
      <c r="K203" s="558"/>
      <c r="L203" s="558"/>
      <c r="M203" s="558"/>
      <c r="N203" s="558"/>
      <c r="O203" s="558"/>
      <c r="P203" s="559"/>
      <c r="Q203" s="558"/>
      <c r="R203" s="558"/>
      <c r="S203" s="559"/>
      <c r="T203" s="559"/>
      <c r="U203" s="559"/>
      <c r="V203" s="559"/>
      <c r="W203" s="559"/>
      <c r="X203" s="559"/>
      <c r="Y203" s="559"/>
    </row>
    <row r="204" spans="10:25" ht="12.75">
      <c r="J204" s="558"/>
      <c r="K204" s="558"/>
      <c r="L204" s="558"/>
      <c r="M204" s="558"/>
      <c r="N204" s="558"/>
      <c r="O204" s="558"/>
      <c r="P204" s="559"/>
      <c r="Q204" s="558"/>
      <c r="R204" s="558"/>
      <c r="S204" s="559"/>
      <c r="T204" s="559"/>
      <c r="U204" s="559"/>
      <c r="V204" s="559"/>
      <c r="W204" s="559"/>
      <c r="X204" s="559"/>
      <c r="Y204" s="559"/>
    </row>
    <row r="205" spans="10:25" ht="12.75">
      <c r="J205" s="558"/>
      <c r="K205" s="558"/>
      <c r="L205" s="558"/>
      <c r="M205" s="558"/>
      <c r="N205" s="558"/>
      <c r="O205" s="558"/>
      <c r="P205" s="559"/>
      <c r="Q205" s="558"/>
      <c r="R205" s="558"/>
      <c r="S205" s="559"/>
      <c r="T205" s="559"/>
      <c r="U205" s="559"/>
      <c r="V205" s="559"/>
      <c r="W205" s="559"/>
      <c r="X205" s="559"/>
      <c r="Y205" s="559"/>
    </row>
    <row r="206" spans="10:25" ht="12.75">
      <c r="J206" s="558"/>
      <c r="K206" s="558"/>
      <c r="L206" s="558"/>
      <c r="M206" s="558"/>
      <c r="N206" s="558"/>
      <c r="O206" s="558"/>
      <c r="P206" s="559"/>
      <c r="Q206" s="558"/>
      <c r="R206" s="558"/>
      <c r="S206" s="559"/>
      <c r="T206" s="559"/>
      <c r="U206" s="559"/>
      <c r="V206" s="559"/>
      <c r="W206" s="559"/>
      <c r="X206" s="559"/>
      <c r="Y206" s="559"/>
    </row>
    <row r="207" spans="10:25" ht="12.75">
      <c r="J207" s="558"/>
      <c r="K207" s="558"/>
      <c r="L207" s="558"/>
      <c r="M207" s="558"/>
      <c r="N207" s="558"/>
      <c r="O207" s="558"/>
      <c r="P207" s="559"/>
      <c r="Q207" s="558"/>
      <c r="R207" s="558"/>
      <c r="S207" s="559"/>
      <c r="T207" s="559"/>
      <c r="U207" s="559"/>
      <c r="V207" s="559"/>
      <c r="W207" s="559"/>
      <c r="X207" s="559"/>
      <c r="Y207" s="559"/>
    </row>
    <row r="208" spans="10:25" ht="12.75">
      <c r="J208" s="558"/>
      <c r="K208" s="558"/>
      <c r="L208" s="558"/>
      <c r="M208" s="558"/>
      <c r="N208" s="558"/>
      <c r="O208" s="558"/>
      <c r="P208" s="559"/>
      <c r="Q208" s="558"/>
      <c r="R208" s="558"/>
      <c r="S208" s="559"/>
      <c r="T208" s="559"/>
      <c r="U208" s="559"/>
      <c r="V208" s="559"/>
      <c r="W208" s="559"/>
      <c r="X208" s="559"/>
      <c r="Y208" s="559"/>
    </row>
    <row r="209" spans="10:25" ht="12.75">
      <c r="J209" s="558"/>
      <c r="K209" s="558"/>
      <c r="L209" s="558"/>
      <c r="M209" s="558"/>
      <c r="N209" s="558"/>
      <c r="O209" s="558"/>
      <c r="P209" s="559"/>
      <c r="Q209" s="558"/>
      <c r="R209" s="558"/>
      <c r="S209" s="559"/>
      <c r="T209" s="559"/>
      <c r="U209" s="559"/>
      <c r="V209" s="559"/>
      <c r="W209" s="559"/>
      <c r="X209" s="559"/>
      <c r="Y209" s="559"/>
    </row>
  </sheetData>
  <mergeCells count="3">
    <mergeCell ref="A187:B187"/>
    <mergeCell ref="AA2:AL2"/>
    <mergeCell ref="AM2:AX2"/>
  </mergeCells>
  <printOptions horizontalCentered="1"/>
  <pageMargins left="0.25" right="0.25" top="0.5" bottom="0.57" header="0.5" footer="0.24"/>
  <pageSetup horizontalDpi="300" verticalDpi="300" orientation="portrait" scale="94" r:id="rId2"/>
  <rowBreaks count="3" manualBreakCount="3">
    <brk id="51" max="10" man="1"/>
    <brk id="99" max="10" man="1"/>
    <brk id="150" max="10" man="1"/>
  </rowBreaks>
  <colBreaks count="1" manualBreakCount="1">
    <brk id="38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55.28125" style="2" customWidth="1"/>
    <col min="2" max="2" width="9.140625" style="2" customWidth="1"/>
    <col min="3" max="3" width="14.140625" style="2" customWidth="1"/>
    <col min="4" max="4" width="3.57421875" style="2" customWidth="1"/>
    <col min="5" max="5" width="6.140625" style="2" customWidth="1"/>
    <col min="6" max="16384" width="9.140625" style="2" customWidth="1"/>
  </cols>
  <sheetData>
    <row r="1" ht="15.75" customHeight="1">
      <c r="D1" s="3"/>
    </row>
    <row r="2" spans="1:8" ht="15.75">
      <c r="A2" s="4" t="s">
        <v>85</v>
      </c>
      <c r="B2" s="5"/>
      <c r="C2" s="5"/>
      <c r="D2" s="5"/>
      <c r="E2" s="5"/>
      <c r="F2" s="5"/>
      <c r="G2" s="5"/>
      <c r="H2" s="5"/>
    </row>
    <row r="3" spans="1:8" ht="15.75">
      <c r="A3" s="6" t="s">
        <v>101</v>
      </c>
      <c r="B3" s="5"/>
      <c r="C3" s="5"/>
      <c r="D3" s="5"/>
      <c r="E3" s="5"/>
      <c r="F3" s="5"/>
      <c r="G3" s="5"/>
      <c r="H3" s="5"/>
    </row>
    <row r="4" spans="1:8" ht="11.25">
      <c r="A4" s="5"/>
      <c r="B4" s="5"/>
      <c r="C4" s="5"/>
      <c r="D4" s="5"/>
      <c r="E4" s="5"/>
      <c r="F4" s="5"/>
      <c r="G4" s="5"/>
      <c r="H4" s="5"/>
    </row>
    <row r="5" spans="1:8" ht="15">
      <c r="A5" s="7" t="s">
        <v>1</v>
      </c>
      <c r="B5" s="5"/>
      <c r="C5" s="5"/>
      <c r="D5" s="5"/>
      <c r="E5" s="5"/>
      <c r="F5" s="5"/>
      <c r="G5" s="5"/>
      <c r="H5" s="5"/>
    </row>
    <row r="6" spans="1:8" ht="11.25">
      <c r="A6" s="5"/>
      <c r="B6" s="5"/>
      <c r="C6" s="5"/>
      <c r="D6" s="5"/>
      <c r="E6" s="5"/>
      <c r="F6" s="5"/>
      <c r="G6" s="5"/>
      <c r="H6" s="5"/>
    </row>
    <row r="7" spans="1:5" ht="12.75">
      <c r="A7" s="8"/>
      <c r="B7" s="8"/>
      <c r="C7" s="8"/>
      <c r="D7" s="8"/>
      <c r="E7" s="8"/>
    </row>
    <row r="8" spans="1:5" ht="3" customHeight="1">
      <c r="A8" s="9"/>
      <c r="B8" s="10"/>
      <c r="C8" s="11"/>
      <c r="D8" s="12"/>
      <c r="E8" s="8"/>
    </row>
    <row r="9" spans="1:5" ht="12.75">
      <c r="A9" s="9"/>
      <c r="B9" s="9"/>
      <c r="C9" s="11"/>
      <c r="D9" s="12"/>
      <c r="E9" s="13"/>
    </row>
    <row r="10" spans="1:7" ht="12.75">
      <c r="A10" s="14"/>
      <c r="B10" s="15"/>
      <c r="C10" s="16"/>
      <c r="D10" s="17"/>
      <c r="E10" s="8"/>
      <c r="F10" s="5"/>
      <c r="G10" s="5"/>
    </row>
    <row r="11" spans="1:7" ht="12.75">
      <c r="A11" s="18" t="s">
        <v>102</v>
      </c>
      <c r="B11" s="19"/>
      <c r="C11" s="20">
        <v>1856</v>
      </c>
      <c r="D11" s="21"/>
      <c r="E11" s="8"/>
      <c r="F11" s="5"/>
      <c r="G11" s="5"/>
    </row>
    <row r="12" spans="1:5" ht="12.75">
      <c r="A12" s="22"/>
      <c r="B12" s="14"/>
      <c r="C12" s="23"/>
      <c r="D12" s="12"/>
      <c r="E12" s="8"/>
    </row>
    <row r="13" spans="1:5" ht="12.75">
      <c r="A13" s="24" t="s">
        <v>2</v>
      </c>
      <c r="B13" s="25">
        <v>20</v>
      </c>
      <c r="C13" s="23"/>
      <c r="D13" s="12"/>
      <c r="E13" s="8"/>
    </row>
    <row r="14" spans="1:5" ht="12.75">
      <c r="A14" s="24"/>
      <c r="B14" s="14"/>
      <c r="C14" s="23"/>
      <c r="D14" s="12"/>
      <c r="E14" s="8"/>
    </row>
    <row r="15" spans="1:5" ht="12.75">
      <c r="A15" s="26" t="s">
        <v>103</v>
      </c>
      <c r="B15" s="15"/>
      <c r="C15" s="27">
        <f>C11-B13</f>
        <v>1836</v>
      </c>
      <c r="D15" s="21"/>
      <c r="E15" s="8"/>
    </row>
    <row r="16" spans="1:5" ht="12.75">
      <c r="A16" s="28"/>
      <c r="B16" s="14"/>
      <c r="C16" s="23"/>
      <c r="D16" s="12"/>
      <c r="E16" s="8"/>
    </row>
    <row r="17" spans="1:5" ht="12.75">
      <c r="A17" s="29" t="s">
        <v>3</v>
      </c>
      <c r="B17" s="30">
        <v>2</v>
      </c>
      <c r="C17" s="23"/>
      <c r="D17" s="12"/>
      <c r="E17" s="8"/>
    </row>
    <row r="18" spans="1:5" ht="12.75">
      <c r="A18" s="28"/>
      <c r="B18" s="31"/>
      <c r="C18" s="23"/>
      <c r="D18" s="12"/>
      <c r="E18" s="8"/>
    </row>
    <row r="19" spans="1:7" ht="12.75">
      <c r="A19" s="26" t="s">
        <v>4</v>
      </c>
      <c r="B19" s="32"/>
      <c r="C19" s="27">
        <f>C15-B17</f>
        <v>1834</v>
      </c>
      <c r="D19" s="21"/>
      <c r="E19" s="33"/>
      <c r="F19" s="33"/>
      <c r="G19" s="34"/>
    </row>
    <row r="20" spans="1:6" ht="12.75">
      <c r="A20" s="28"/>
      <c r="B20" s="31"/>
      <c r="C20" s="23"/>
      <c r="D20" s="12"/>
      <c r="E20" s="35"/>
      <c r="F20" s="35"/>
    </row>
    <row r="21" spans="1:7" ht="12.75">
      <c r="A21" s="29" t="s">
        <v>5</v>
      </c>
      <c r="B21" s="30">
        <v>128</v>
      </c>
      <c r="C21" s="23"/>
      <c r="D21" s="12"/>
      <c r="E21" s="33"/>
      <c r="F21" s="33"/>
      <c r="G21" s="34"/>
    </row>
    <row r="22" spans="1:7" ht="12.75">
      <c r="A22" s="36"/>
      <c r="B22" s="14"/>
      <c r="C22" s="23"/>
      <c r="D22" s="12"/>
      <c r="E22" s="33"/>
      <c r="F22" s="37"/>
      <c r="G22" s="34"/>
    </row>
    <row r="23" spans="1:7" ht="12.75">
      <c r="A23" s="29" t="s">
        <v>6</v>
      </c>
      <c r="B23" s="30">
        <f>C19-B21-C25</f>
        <v>1030</v>
      </c>
      <c r="C23" s="23"/>
      <c r="D23" s="12"/>
      <c r="E23" s="33"/>
      <c r="G23" s="34"/>
    </row>
    <row r="24" spans="1:6" ht="12.75">
      <c r="A24" s="28"/>
      <c r="B24" s="14"/>
      <c r="C24" s="23"/>
      <c r="D24" s="12"/>
      <c r="E24" s="8"/>
      <c r="F24" s="37"/>
    </row>
    <row r="25" spans="1:7" ht="12.75">
      <c r="A25" s="26" t="s">
        <v>7</v>
      </c>
      <c r="B25" s="38"/>
      <c r="C25" s="27">
        <v>676</v>
      </c>
      <c r="D25" s="21"/>
      <c r="E25" s="8"/>
      <c r="F25" s="37"/>
      <c r="G25" s="34"/>
    </row>
    <row r="26" spans="1:5" ht="12.75">
      <c r="A26" s="28"/>
      <c r="B26" s="14"/>
      <c r="C26" s="23"/>
      <c r="D26" s="12"/>
      <c r="E26" s="8"/>
    </row>
    <row r="27" spans="1:7" ht="12.75">
      <c r="A27" s="39" t="s">
        <v>8</v>
      </c>
      <c r="B27" s="40"/>
      <c r="C27" s="41">
        <f>C25/C19</f>
        <v>0.3685932388222465</v>
      </c>
      <c r="D27" s="42"/>
      <c r="E27" s="8"/>
      <c r="G27" s="34"/>
    </row>
    <row r="28" spans="1:7" ht="12.75">
      <c r="A28" s="28"/>
      <c r="B28" s="14"/>
      <c r="C28" s="23"/>
      <c r="D28" s="12"/>
      <c r="E28" s="8"/>
      <c r="G28" s="34"/>
    </row>
    <row r="29" spans="1:7" ht="12.75">
      <c r="A29" s="43" t="s">
        <v>9</v>
      </c>
      <c r="B29" s="15"/>
      <c r="C29" s="44">
        <f>C25/(C19-B21)</f>
        <v>0.3962485345838218</v>
      </c>
      <c r="D29" s="42"/>
      <c r="E29" s="8"/>
      <c r="G29" s="34"/>
    </row>
    <row r="30" ht="11.25">
      <c r="G30" s="34"/>
    </row>
    <row r="31" ht="11.25">
      <c r="A31" s="2" t="s">
        <v>93</v>
      </c>
    </row>
    <row r="32" ht="11.25">
      <c r="G32" s="34"/>
    </row>
    <row r="33" spans="3:7" ht="11.25">
      <c r="C33" s="34"/>
      <c r="D33" s="34"/>
      <c r="G33" s="34"/>
    </row>
    <row r="34" spans="3:7" ht="11.25">
      <c r="C34" s="34"/>
      <c r="D34" s="34"/>
      <c r="G34" s="34"/>
    </row>
    <row r="35" spans="3:7" ht="11.25">
      <c r="C35" s="34"/>
      <c r="D35" s="34"/>
      <c r="G35" s="34"/>
    </row>
    <row r="36" spans="3:7" ht="11.25">
      <c r="C36" s="34"/>
      <c r="D36" s="34"/>
      <c r="G36" s="34"/>
    </row>
    <row r="37" spans="3:7" ht="11.25">
      <c r="C37" s="34"/>
      <c r="D37" s="34"/>
      <c r="G37" s="34"/>
    </row>
    <row r="38" spans="3:7" ht="11.25">
      <c r="C38" s="34"/>
      <c r="D38" s="34"/>
      <c r="G38" s="34"/>
    </row>
    <row r="39" spans="3:7" ht="11.25">
      <c r="C39" s="34"/>
      <c r="D39" s="34"/>
      <c r="G39" s="34"/>
    </row>
    <row r="41" spans="3:7" ht="11.25">
      <c r="C41" s="34"/>
      <c r="D41" s="34"/>
      <c r="G41" s="34"/>
    </row>
    <row r="42" spans="3:7" ht="11.25">
      <c r="C42" s="34"/>
      <c r="D42" s="34"/>
      <c r="G42" s="34"/>
    </row>
    <row r="43" spans="3:7" ht="11.25">
      <c r="C43" s="34"/>
      <c r="D43" s="34"/>
      <c r="G43" s="34"/>
    </row>
    <row r="44" spans="3:7" ht="11.25">
      <c r="C44" s="34"/>
      <c r="D44" s="34"/>
      <c r="G44" s="34"/>
    </row>
    <row r="45" spans="3:7" ht="11.25">
      <c r="C45" s="34"/>
      <c r="D45" s="34"/>
      <c r="G45" s="34"/>
    </row>
    <row r="47" spans="3:7" ht="11.25">
      <c r="C47" s="34"/>
      <c r="D47" s="34"/>
      <c r="G47" s="34"/>
    </row>
    <row r="48" spans="3:7" ht="11.25">
      <c r="C48" s="34"/>
      <c r="D48" s="34"/>
      <c r="G48" s="34"/>
    </row>
    <row r="49" spans="3:7" ht="11.25">
      <c r="C49" s="34"/>
      <c r="D49" s="34"/>
      <c r="G49" s="34"/>
    </row>
    <row r="50" spans="3:7" ht="11.25">
      <c r="C50" s="34"/>
      <c r="D50" s="34"/>
      <c r="G50" s="34"/>
    </row>
    <row r="51" spans="3:7" ht="11.25">
      <c r="C51" s="34"/>
      <c r="D51" s="34"/>
      <c r="G51" s="34"/>
    </row>
    <row r="52" spans="3:7" ht="11.25">
      <c r="C52" s="34"/>
      <c r="D52" s="34"/>
      <c r="G52" s="34"/>
    </row>
    <row r="53" spans="3:7" ht="11.25">
      <c r="C53" s="34"/>
      <c r="D53" s="34"/>
      <c r="G53" s="34"/>
    </row>
    <row r="54" spans="3:7" ht="11.25">
      <c r="C54" s="34"/>
      <c r="D54" s="34"/>
      <c r="G54" s="34"/>
    </row>
    <row r="55" spans="3:7" ht="11.25">
      <c r="C55" s="34"/>
      <c r="D55" s="34"/>
      <c r="G55" s="34"/>
    </row>
    <row r="56" spans="3:7" ht="11.25">
      <c r="C56" s="34"/>
      <c r="D56" s="34"/>
      <c r="G56" s="34"/>
    </row>
    <row r="58" spans="3:7" ht="11.25">
      <c r="C58" s="34"/>
      <c r="D58" s="34"/>
      <c r="G58" s="34"/>
    </row>
    <row r="59" spans="3:7" ht="11.25">
      <c r="C59" s="34"/>
      <c r="D59" s="34"/>
      <c r="G59" s="34"/>
    </row>
    <row r="60" spans="3:7" ht="11.25">
      <c r="C60" s="34"/>
      <c r="D60" s="34"/>
      <c r="G60" s="34"/>
    </row>
    <row r="62" spans="3:7" ht="11.25">
      <c r="C62" s="34"/>
      <c r="D62" s="34"/>
      <c r="G62" s="34"/>
    </row>
    <row r="63" spans="3:7" ht="11.25">
      <c r="C63" s="34"/>
      <c r="D63" s="34"/>
      <c r="G63" s="34"/>
    </row>
    <row r="64" spans="3:7" ht="11.25">
      <c r="C64" s="34"/>
      <c r="D64" s="34"/>
      <c r="G64" s="34"/>
    </row>
    <row r="69" spans="1:7" ht="11.25">
      <c r="A69" s="5"/>
      <c r="B69" s="5"/>
      <c r="C69" s="5"/>
      <c r="D69" s="5"/>
      <c r="E69" s="5"/>
      <c r="F69" s="5"/>
      <c r="G69" s="5"/>
    </row>
    <row r="71" spans="1:6" ht="11.25">
      <c r="A71" s="5"/>
      <c r="B71" s="5"/>
      <c r="C71" s="5"/>
      <c r="D71" s="5"/>
      <c r="E71" s="5"/>
      <c r="F71" s="5"/>
    </row>
    <row r="72" spans="1:6" ht="11.25">
      <c r="A72" s="5"/>
      <c r="B72" s="5"/>
      <c r="C72" s="5"/>
      <c r="D72" s="5"/>
      <c r="E72" s="5"/>
      <c r="F72" s="5"/>
    </row>
    <row r="73" spans="1:7" ht="11.25">
      <c r="A73" s="5"/>
      <c r="B73" s="5"/>
      <c r="C73" s="5"/>
      <c r="D73" s="5"/>
      <c r="E73" s="5"/>
      <c r="F73" s="5"/>
      <c r="G73" s="34"/>
    </row>
    <row r="74" spans="1:7" ht="11.25">
      <c r="A74" s="5"/>
      <c r="B74" s="5"/>
      <c r="C74" s="5"/>
      <c r="D74" s="5"/>
      <c r="E74" s="5"/>
      <c r="F74" s="5"/>
      <c r="G74" s="34"/>
    </row>
    <row r="75" spans="1:7" ht="11.25">
      <c r="A75" s="5"/>
      <c r="B75" s="5"/>
      <c r="C75" s="5"/>
      <c r="D75" s="5"/>
      <c r="E75" s="5"/>
      <c r="F75" s="5"/>
      <c r="G75" s="34"/>
    </row>
    <row r="76" ht="11.25">
      <c r="G76" s="34"/>
    </row>
    <row r="77" spans="2:7" ht="11.25">
      <c r="B77" s="5"/>
      <c r="C77" s="5"/>
      <c r="D77" s="5"/>
      <c r="F77" s="5"/>
      <c r="G77" s="5"/>
    </row>
    <row r="78" spans="2:7" ht="11.25">
      <c r="B78" s="5"/>
      <c r="C78" s="5"/>
      <c r="D78" s="5"/>
      <c r="F78" s="5"/>
      <c r="G78" s="5"/>
    </row>
    <row r="79" ht="11.25">
      <c r="G79" s="34"/>
    </row>
    <row r="80" spans="2:7" ht="11.25">
      <c r="B80" s="45"/>
      <c r="C80" s="45"/>
      <c r="D80" s="45"/>
      <c r="E80" s="46"/>
      <c r="F80" s="45"/>
      <c r="G80" s="45"/>
    </row>
    <row r="83" spans="3:7" ht="11.25">
      <c r="C83" s="34"/>
      <c r="D83" s="34"/>
      <c r="G83" s="34"/>
    </row>
    <row r="84" spans="3:7" ht="11.25">
      <c r="C84" s="34"/>
      <c r="D84" s="34"/>
      <c r="G84" s="34"/>
    </row>
    <row r="85" spans="3:7" ht="11.25">
      <c r="C85" s="34"/>
      <c r="D85" s="34"/>
      <c r="G85" s="34"/>
    </row>
    <row r="86" spans="3:7" ht="11.25">
      <c r="C86" s="34"/>
      <c r="D86" s="34"/>
      <c r="G86" s="34"/>
    </row>
    <row r="88" spans="3:7" ht="11.25">
      <c r="C88" s="34"/>
      <c r="D88" s="34"/>
      <c r="G88" s="34"/>
    </row>
    <row r="89" spans="3:7" ht="11.25">
      <c r="C89" s="34"/>
      <c r="D89" s="34"/>
      <c r="G89" s="34"/>
    </row>
    <row r="90" spans="3:7" ht="11.25">
      <c r="C90" s="34"/>
      <c r="D90" s="34"/>
      <c r="G90" s="34"/>
    </row>
    <row r="91" spans="3:7" ht="11.25">
      <c r="C91" s="34"/>
      <c r="D91" s="34"/>
      <c r="G91" s="34"/>
    </row>
    <row r="92" spans="3:7" ht="11.25">
      <c r="C92" s="34"/>
      <c r="D92" s="34"/>
      <c r="G92" s="34"/>
    </row>
    <row r="94" spans="3:7" ht="11.25">
      <c r="C94" s="34"/>
      <c r="D94" s="34"/>
      <c r="G94" s="34"/>
    </row>
    <row r="95" spans="3:7" ht="11.25">
      <c r="C95" s="34"/>
      <c r="D95" s="34"/>
      <c r="G95" s="34"/>
    </row>
    <row r="96" spans="3:7" ht="11.25">
      <c r="C96" s="34"/>
      <c r="D96" s="34"/>
      <c r="G96" s="34"/>
    </row>
    <row r="97" spans="3:7" ht="11.25">
      <c r="C97" s="34"/>
      <c r="D97" s="34"/>
      <c r="G97" s="34"/>
    </row>
    <row r="98" spans="3:7" ht="11.25">
      <c r="C98" s="34"/>
      <c r="D98" s="34"/>
      <c r="G98" s="34"/>
    </row>
    <row r="99" spans="3:7" ht="11.25">
      <c r="C99" s="34"/>
      <c r="D99" s="34"/>
      <c r="G99" s="34"/>
    </row>
    <row r="100" spans="3:7" ht="11.25">
      <c r="C100" s="34"/>
      <c r="D100" s="34"/>
      <c r="G100" s="34"/>
    </row>
    <row r="101" spans="3:7" ht="11.25">
      <c r="C101" s="34"/>
      <c r="D101" s="34"/>
      <c r="G101" s="34"/>
    </row>
    <row r="102" spans="3:7" ht="11.25">
      <c r="C102" s="34"/>
      <c r="D102" s="34"/>
      <c r="G102" s="34"/>
    </row>
    <row r="103" spans="3:7" ht="11.25">
      <c r="C103" s="34"/>
      <c r="D103" s="34"/>
      <c r="G103" s="34"/>
    </row>
    <row r="105" spans="2:6" ht="11.25">
      <c r="B105" s="45"/>
      <c r="F105" s="45"/>
    </row>
    <row r="106" spans="2:6" ht="11.25">
      <c r="B106" s="45"/>
      <c r="F106" s="45"/>
    </row>
    <row r="107" spans="2:7" ht="11.25">
      <c r="B107" s="45"/>
      <c r="C107" s="47"/>
      <c r="D107" s="47"/>
      <c r="F107" s="45"/>
      <c r="G107" s="47"/>
    </row>
    <row r="108" spans="2:6" ht="11.25">
      <c r="B108" s="45"/>
      <c r="F108" s="45"/>
    </row>
    <row r="109" spans="2:6" ht="11.25">
      <c r="B109" s="45"/>
      <c r="F109" s="45"/>
    </row>
    <row r="110" ht="11.25">
      <c r="B110" s="4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I1" sqref="I1"/>
    </sheetView>
  </sheetViews>
  <sheetFormatPr defaultColWidth="9.140625" defaultRowHeight="12.75"/>
  <cols>
    <col min="1" max="1" width="35.7109375" style="51" customWidth="1"/>
    <col min="2" max="2" width="8.8515625" style="51" customWidth="1"/>
    <col min="3" max="3" width="9.140625" style="51" customWidth="1"/>
    <col min="4" max="4" width="3.57421875" style="51" customWidth="1"/>
    <col min="5" max="5" width="1.28515625" style="51" customWidth="1"/>
    <col min="6" max="6" width="9.140625" style="51" customWidth="1"/>
    <col min="7" max="7" width="8.8515625" style="51" customWidth="1"/>
    <col min="8" max="8" width="3.00390625" style="51" customWidth="1"/>
    <col min="9" max="9" width="7.8515625" style="51" customWidth="1"/>
    <col min="10" max="16384" width="9.140625" style="51" customWidth="1"/>
  </cols>
  <sheetData>
    <row r="1" spans="1:9" ht="15.75">
      <c r="A1" s="48" t="s">
        <v>85</v>
      </c>
      <c r="B1" s="49"/>
      <c r="C1" s="49"/>
      <c r="D1" s="49"/>
      <c r="E1" s="49"/>
      <c r="F1" s="49"/>
      <c r="G1" s="49"/>
      <c r="H1" s="49"/>
      <c r="I1" s="50"/>
    </row>
    <row r="2" spans="1:8" ht="15.75">
      <c r="A2" s="52" t="s">
        <v>101</v>
      </c>
      <c r="B2" s="49"/>
      <c r="C2" s="49"/>
      <c r="D2" s="49"/>
      <c r="E2" s="49"/>
      <c r="F2" s="49"/>
      <c r="G2" s="49"/>
      <c r="H2" s="49"/>
    </row>
    <row r="3" spans="1:8" ht="6.75" customHeight="1">
      <c r="A3" s="49"/>
      <c r="B3" s="49"/>
      <c r="C3" s="49"/>
      <c r="D3" s="49"/>
      <c r="E3" s="49"/>
      <c r="F3" s="49"/>
      <c r="G3" s="49"/>
      <c r="H3" s="49"/>
    </row>
    <row r="4" spans="1:8" ht="14.25" customHeight="1">
      <c r="A4" s="53" t="s">
        <v>0</v>
      </c>
      <c r="B4" s="53"/>
      <c r="C4" s="49"/>
      <c r="D4" s="49"/>
      <c r="E4" s="49"/>
      <c r="F4" s="49"/>
      <c r="G4" s="49"/>
      <c r="H4" s="49"/>
    </row>
    <row r="5" spans="1:8" ht="14.25" customHeight="1">
      <c r="A5" s="53"/>
      <c r="B5" s="53"/>
      <c r="C5" s="49"/>
      <c r="D5" s="49"/>
      <c r="E5" s="49"/>
      <c r="F5" s="49"/>
      <c r="G5" s="49"/>
      <c r="H5" s="49"/>
    </row>
    <row r="6" spans="2:9" ht="11.25">
      <c r="B6" s="54" t="s">
        <v>10</v>
      </c>
      <c r="C6" s="55"/>
      <c r="D6" s="56"/>
      <c r="E6" s="57"/>
      <c r="F6" s="58" t="s">
        <v>11</v>
      </c>
      <c r="G6" s="58"/>
      <c r="H6" s="59"/>
      <c r="I6" s="60"/>
    </row>
    <row r="7" spans="2:9" ht="11.25">
      <c r="B7" s="61" t="s">
        <v>12</v>
      </c>
      <c r="C7" s="62"/>
      <c r="D7" s="63"/>
      <c r="E7" s="64"/>
      <c r="F7" s="65" t="s">
        <v>13</v>
      </c>
      <c r="G7" s="65"/>
      <c r="H7" s="66"/>
      <c r="I7" s="60"/>
    </row>
    <row r="8" spans="2:9" ht="11.25">
      <c r="B8" s="67" t="s">
        <v>14</v>
      </c>
      <c r="C8" s="68" t="s">
        <v>15</v>
      </c>
      <c r="D8" s="68"/>
      <c r="E8" s="64"/>
      <c r="F8" s="68" t="s">
        <v>14</v>
      </c>
      <c r="G8" s="68" t="s">
        <v>15</v>
      </c>
      <c r="H8" s="69"/>
      <c r="I8" s="60"/>
    </row>
    <row r="9" spans="1:9" ht="11.25">
      <c r="A9" s="70" t="s">
        <v>16</v>
      </c>
      <c r="B9" s="61">
        <v>1834</v>
      </c>
      <c r="C9" s="71">
        <v>1</v>
      </c>
      <c r="D9" s="71"/>
      <c r="E9" s="64"/>
      <c r="F9" s="62">
        <v>676</v>
      </c>
      <c r="G9" s="71">
        <v>1</v>
      </c>
      <c r="H9" s="69"/>
      <c r="I9" s="60"/>
    </row>
    <row r="10" spans="1:10" ht="9" customHeight="1">
      <c r="A10" s="72" t="s">
        <v>17</v>
      </c>
      <c r="B10" s="72">
        <v>1175</v>
      </c>
      <c r="C10" s="73">
        <v>0.6406761177753544</v>
      </c>
      <c r="D10" s="73"/>
      <c r="E10" s="74"/>
      <c r="F10" s="49">
        <v>460</v>
      </c>
      <c r="G10" s="73">
        <v>0.6804733727810651</v>
      </c>
      <c r="H10" s="75"/>
      <c r="I10" s="60"/>
      <c r="J10" s="76"/>
    </row>
    <row r="11" spans="1:10" ht="9" customHeight="1">
      <c r="A11" s="72" t="s">
        <v>18</v>
      </c>
      <c r="B11" s="72">
        <v>659</v>
      </c>
      <c r="C11" s="73">
        <v>0.35932388222464556</v>
      </c>
      <c r="D11" s="77"/>
      <c r="E11" s="74"/>
      <c r="F11" s="49">
        <v>214</v>
      </c>
      <c r="G11" s="73">
        <v>0.3165680473372781</v>
      </c>
      <c r="H11" s="75"/>
      <c r="I11" s="60"/>
      <c r="J11" s="76"/>
    </row>
    <row r="12" spans="1:9" ht="9" customHeight="1">
      <c r="A12" s="61" t="s">
        <v>19</v>
      </c>
      <c r="B12" s="61">
        <v>0</v>
      </c>
      <c r="C12" s="71">
        <v>0</v>
      </c>
      <c r="D12" s="71"/>
      <c r="E12" s="64"/>
      <c r="F12" s="62">
        <v>2</v>
      </c>
      <c r="G12" s="71">
        <v>0.0029585798816568047</v>
      </c>
      <c r="H12" s="69"/>
      <c r="I12" s="60"/>
    </row>
    <row r="13" spans="1:9" ht="9" customHeight="1">
      <c r="A13" s="72" t="s">
        <v>20</v>
      </c>
      <c r="B13" s="72">
        <v>1573</v>
      </c>
      <c r="C13" s="73">
        <v>0.8576881134133042</v>
      </c>
      <c r="D13" s="73"/>
      <c r="E13" s="74"/>
      <c r="F13" s="49">
        <v>603</v>
      </c>
      <c r="G13" s="73">
        <v>0.8920118343195266</v>
      </c>
      <c r="H13" s="75"/>
      <c r="I13" s="60"/>
    </row>
    <row r="14" spans="1:9" ht="9" customHeight="1">
      <c r="A14" s="72" t="s">
        <v>21</v>
      </c>
      <c r="B14" s="72">
        <v>172</v>
      </c>
      <c r="C14" s="73">
        <v>0.09378407851690294</v>
      </c>
      <c r="D14" s="73"/>
      <c r="E14" s="74"/>
      <c r="F14" s="49">
        <v>49</v>
      </c>
      <c r="G14" s="73">
        <v>0.07248520710059171</v>
      </c>
      <c r="H14" s="75"/>
      <c r="I14" s="60"/>
    </row>
    <row r="15" spans="1:9" ht="9" customHeight="1">
      <c r="A15" s="72" t="s">
        <v>22</v>
      </c>
      <c r="B15" s="72">
        <v>30</v>
      </c>
      <c r="C15" s="73">
        <v>0.016357688113413305</v>
      </c>
      <c r="D15" s="73"/>
      <c r="E15" s="74"/>
      <c r="F15" s="49">
        <v>8</v>
      </c>
      <c r="G15" s="73">
        <v>0.011834319526627219</v>
      </c>
      <c r="H15" s="75"/>
      <c r="I15" s="60"/>
    </row>
    <row r="16" spans="1:9" ht="9" customHeight="1">
      <c r="A16" s="72" t="s">
        <v>23</v>
      </c>
      <c r="B16" s="72">
        <v>6</v>
      </c>
      <c r="C16" s="73">
        <v>0.003271537622682661</v>
      </c>
      <c r="D16" s="73"/>
      <c r="E16" s="74"/>
      <c r="F16" s="49">
        <v>1</v>
      </c>
      <c r="G16" s="73">
        <v>0.0014792899408284023</v>
      </c>
      <c r="H16" s="75"/>
      <c r="I16" s="60"/>
    </row>
    <row r="17" spans="1:9" ht="9" customHeight="1">
      <c r="A17" s="72" t="s">
        <v>24</v>
      </c>
      <c r="B17" s="72">
        <v>26</v>
      </c>
      <c r="C17" s="73">
        <v>0.014176663031624863</v>
      </c>
      <c r="D17" s="73"/>
      <c r="E17" s="74"/>
      <c r="F17" s="49">
        <v>11</v>
      </c>
      <c r="G17" s="73">
        <v>0.016272189349112426</v>
      </c>
      <c r="H17" s="75"/>
      <c r="I17" s="60"/>
    </row>
    <row r="18" spans="1:9" ht="9" customHeight="1">
      <c r="A18" s="72" t="s">
        <v>25</v>
      </c>
      <c r="B18" s="72">
        <v>27</v>
      </c>
      <c r="C18" s="73">
        <v>0.014721919302071973</v>
      </c>
      <c r="D18" s="73"/>
      <c r="E18" s="74"/>
      <c r="F18" s="49">
        <v>2</v>
      </c>
      <c r="G18" s="73">
        <v>0.0029585798816568047</v>
      </c>
      <c r="H18" s="75"/>
      <c r="I18" s="60"/>
    </row>
    <row r="19" spans="1:9" ht="9" customHeight="1">
      <c r="A19" s="61" t="s">
        <v>19</v>
      </c>
      <c r="B19" s="61">
        <v>0</v>
      </c>
      <c r="C19" s="71">
        <v>0</v>
      </c>
      <c r="D19" s="71"/>
      <c r="E19" s="64"/>
      <c r="F19" s="78">
        <v>2</v>
      </c>
      <c r="G19" s="71">
        <v>0.0029585798816568047</v>
      </c>
      <c r="H19" s="69"/>
      <c r="I19" s="60"/>
    </row>
    <row r="20" spans="1:9" ht="9" customHeight="1">
      <c r="A20" s="72" t="s">
        <v>26</v>
      </c>
      <c r="B20" s="79" t="s">
        <v>27</v>
      </c>
      <c r="C20" s="101" t="s">
        <v>108</v>
      </c>
      <c r="D20" s="80"/>
      <c r="E20" s="57"/>
      <c r="F20" s="81" t="s">
        <v>27</v>
      </c>
      <c r="G20" s="101" t="s">
        <v>110</v>
      </c>
      <c r="H20" s="82"/>
      <c r="I20" s="60"/>
    </row>
    <row r="21" spans="1:9" ht="9" customHeight="1">
      <c r="A21" s="61"/>
      <c r="B21" s="67" t="s">
        <v>28</v>
      </c>
      <c r="C21" s="100">
        <v>22.99</v>
      </c>
      <c r="D21" s="71"/>
      <c r="E21" s="64"/>
      <c r="F21" s="68" t="s">
        <v>28</v>
      </c>
      <c r="G21" s="155">
        <v>22.89</v>
      </c>
      <c r="H21" s="83"/>
      <c r="I21" s="60"/>
    </row>
    <row r="22" spans="1:9" ht="9" customHeight="1">
      <c r="A22" s="72" t="s">
        <v>29</v>
      </c>
      <c r="B22" s="72">
        <v>1451</v>
      </c>
      <c r="C22" s="73">
        <v>0.7911668484187568</v>
      </c>
      <c r="D22" s="73"/>
      <c r="E22" s="74"/>
      <c r="F22" s="49">
        <v>538</v>
      </c>
      <c r="G22" s="73">
        <v>0.7958579881656804</v>
      </c>
      <c r="H22" s="75"/>
      <c r="I22" s="60"/>
    </row>
    <row r="23" spans="1:9" ht="9" customHeight="1">
      <c r="A23" s="72" t="s">
        <v>30</v>
      </c>
      <c r="B23" s="72">
        <v>22</v>
      </c>
      <c r="C23" s="73">
        <v>0.011995637949836423</v>
      </c>
      <c r="D23" s="73"/>
      <c r="E23" s="74"/>
      <c r="F23" s="49">
        <v>4</v>
      </c>
      <c r="G23" s="73">
        <v>0.005917159763313609</v>
      </c>
      <c r="H23" s="75"/>
      <c r="I23" s="60"/>
    </row>
    <row r="24" spans="1:9" ht="9" customHeight="1">
      <c r="A24" s="72" t="s">
        <v>31</v>
      </c>
      <c r="B24" s="72">
        <v>209</v>
      </c>
      <c r="C24" s="73">
        <v>0.11395856052344602</v>
      </c>
      <c r="D24" s="73"/>
      <c r="E24" s="74"/>
      <c r="F24" s="49">
        <v>77</v>
      </c>
      <c r="G24" s="73">
        <v>0.11390532544378698</v>
      </c>
      <c r="H24" s="75"/>
      <c r="I24" s="60"/>
    </row>
    <row r="25" spans="1:9" ht="9" customHeight="1">
      <c r="A25" s="72" t="s">
        <v>32</v>
      </c>
      <c r="B25" s="72">
        <v>14</v>
      </c>
      <c r="C25" s="73">
        <v>0.007633587786259542</v>
      </c>
      <c r="D25" s="73"/>
      <c r="E25" s="74"/>
      <c r="F25" s="49">
        <v>9</v>
      </c>
      <c r="G25" s="73">
        <v>0.013313609467455622</v>
      </c>
      <c r="H25" s="75"/>
      <c r="I25" s="60"/>
    </row>
    <row r="26" spans="1:9" ht="9" customHeight="1">
      <c r="A26" s="72" t="s">
        <v>33</v>
      </c>
      <c r="B26" s="72">
        <v>47</v>
      </c>
      <c r="C26" s="73">
        <v>0.025627044711014176</v>
      </c>
      <c r="D26" s="73"/>
      <c r="E26" s="74"/>
      <c r="F26" s="49">
        <v>12</v>
      </c>
      <c r="G26" s="73">
        <v>0.01775147928994083</v>
      </c>
      <c r="H26" s="75"/>
      <c r="I26" s="60"/>
    </row>
    <row r="27" spans="1:9" ht="9" customHeight="1">
      <c r="A27" s="72" t="s">
        <v>34</v>
      </c>
      <c r="B27" s="72">
        <v>91</v>
      </c>
      <c r="C27" s="73">
        <v>0.04961832061068702</v>
      </c>
      <c r="D27" s="73"/>
      <c r="E27" s="74"/>
      <c r="F27" s="49">
        <v>34</v>
      </c>
      <c r="G27" s="73">
        <v>0.05029585798816568</v>
      </c>
      <c r="H27" s="75"/>
      <c r="I27" s="60"/>
    </row>
    <row r="28" spans="1:9" ht="9" customHeight="1">
      <c r="A28" s="61" t="s">
        <v>19</v>
      </c>
      <c r="B28" s="61">
        <v>0</v>
      </c>
      <c r="C28" s="71">
        <v>0</v>
      </c>
      <c r="D28" s="71"/>
      <c r="E28" s="64"/>
      <c r="F28" s="78">
        <v>2</v>
      </c>
      <c r="G28" s="71">
        <v>0.0029585798816568047</v>
      </c>
      <c r="H28" s="69"/>
      <c r="I28" s="60"/>
    </row>
    <row r="29" spans="1:9" ht="9" customHeight="1">
      <c r="A29" s="72" t="s">
        <v>104</v>
      </c>
      <c r="B29" s="72">
        <v>1001</v>
      </c>
      <c r="C29" s="73">
        <v>0.5458015267175572</v>
      </c>
      <c r="D29" s="73"/>
      <c r="E29" s="74"/>
      <c r="F29" s="49">
        <v>384</v>
      </c>
      <c r="G29" s="73">
        <v>0.5680473372781065</v>
      </c>
      <c r="H29" s="75"/>
      <c r="I29" s="60"/>
    </row>
    <row r="30" spans="1:9" ht="9" customHeight="1">
      <c r="A30" s="72" t="s">
        <v>105</v>
      </c>
      <c r="B30" s="72">
        <v>308</v>
      </c>
      <c r="C30" s="73">
        <v>0.16793893129770993</v>
      </c>
      <c r="D30" s="73"/>
      <c r="E30" s="74"/>
      <c r="F30" s="49">
        <v>110</v>
      </c>
      <c r="G30" s="73">
        <v>0.16272189349112426</v>
      </c>
      <c r="H30" s="75"/>
      <c r="I30" s="60"/>
    </row>
    <row r="31" spans="1:9" ht="9" customHeight="1">
      <c r="A31" s="72" t="s">
        <v>106</v>
      </c>
      <c r="B31" s="72">
        <v>525</v>
      </c>
      <c r="C31" s="73">
        <v>0.2862595419847328</v>
      </c>
      <c r="D31" s="73"/>
      <c r="E31" s="74"/>
      <c r="F31" s="49">
        <v>180</v>
      </c>
      <c r="G31" s="73">
        <v>0.26627218934911245</v>
      </c>
      <c r="H31" s="75"/>
      <c r="I31" s="60"/>
    </row>
    <row r="32" spans="1:9" ht="9" customHeight="1">
      <c r="A32" s="61" t="s">
        <v>19</v>
      </c>
      <c r="B32" s="61">
        <v>0</v>
      </c>
      <c r="C32" s="71">
        <v>0</v>
      </c>
      <c r="D32" s="71"/>
      <c r="E32" s="64"/>
      <c r="F32" s="78">
        <v>2</v>
      </c>
      <c r="G32" s="71">
        <v>0.0029585798816568047</v>
      </c>
      <c r="H32" s="69"/>
      <c r="I32" s="60"/>
    </row>
    <row r="33" spans="1:9" ht="9" customHeight="1">
      <c r="A33" s="72" t="s">
        <v>86</v>
      </c>
      <c r="B33" s="72">
        <v>688</v>
      </c>
      <c r="C33" s="73">
        <v>0.3751363140676118</v>
      </c>
      <c r="D33" s="73"/>
      <c r="E33" s="74"/>
      <c r="F33" s="49">
        <v>242</v>
      </c>
      <c r="G33" s="73">
        <v>0.35798816568047337</v>
      </c>
      <c r="H33" s="75"/>
      <c r="I33" s="60"/>
    </row>
    <row r="34" spans="1:9" ht="9" customHeight="1">
      <c r="A34" s="72" t="s">
        <v>35</v>
      </c>
      <c r="B34" s="72">
        <v>453</v>
      </c>
      <c r="C34" s="73">
        <v>0.2470010905125409</v>
      </c>
      <c r="D34" s="73"/>
      <c r="E34" s="74"/>
      <c r="F34" s="49">
        <v>168</v>
      </c>
      <c r="G34" s="73">
        <v>0.2485207100591716</v>
      </c>
      <c r="H34" s="75"/>
      <c r="I34" s="60"/>
    </row>
    <row r="35" spans="1:9" ht="9" customHeight="1">
      <c r="A35" s="72" t="s">
        <v>36</v>
      </c>
      <c r="B35" s="72">
        <v>415</v>
      </c>
      <c r="C35" s="73">
        <v>0.2262813522355507</v>
      </c>
      <c r="D35" s="73"/>
      <c r="E35" s="74"/>
      <c r="F35" s="49">
        <v>159</v>
      </c>
      <c r="G35" s="73">
        <v>0.23520710059171598</v>
      </c>
      <c r="H35" s="75"/>
      <c r="I35" s="60"/>
    </row>
    <row r="36" spans="1:9" ht="9" customHeight="1">
      <c r="A36" s="72" t="s">
        <v>37</v>
      </c>
      <c r="B36" s="72">
        <v>157</v>
      </c>
      <c r="C36" s="73">
        <v>0.08560523446019629</v>
      </c>
      <c r="D36" s="73"/>
      <c r="E36" s="74"/>
      <c r="F36" s="49">
        <v>58</v>
      </c>
      <c r="G36" s="73">
        <v>0.08579881656804733</v>
      </c>
      <c r="H36" s="75"/>
      <c r="I36" s="60"/>
    </row>
    <row r="37" spans="1:9" ht="9" customHeight="1">
      <c r="A37" s="72" t="s">
        <v>38</v>
      </c>
      <c r="B37" s="72">
        <v>121</v>
      </c>
      <c r="C37" s="73">
        <v>0.06597600872410032</v>
      </c>
      <c r="D37" s="73"/>
      <c r="E37" s="74"/>
      <c r="F37" s="49">
        <v>47</v>
      </c>
      <c r="G37" s="73">
        <v>0.0695266272189349</v>
      </c>
      <c r="H37" s="75"/>
      <c r="I37" s="60"/>
    </row>
    <row r="38" spans="1:9" ht="9" customHeight="1">
      <c r="A38" s="61" t="s">
        <v>19</v>
      </c>
      <c r="B38" s="61">
        <v>0</v>
      </c>
      <c r="C38" s="71">
        <v>0</v>
      </c>
      <c r="D38" s="71"/>
      <c r="E38" s="64"/>
      <c r="F38" s="78">
        <v>2</v>
      </c>
      <c r="G38" s="71">
        <v>0.0029585798816568047</v>
      </c>
      <c r="H38" s="69"/>
      <c r="I38" s="84" t="s">
        <v>94</v>
      </c>
    </row>
    <row r="39" spans="1:9" ht="9" customHeight="1">
      <c r="A39" s="72" t="s">
        <v>39</v>
      </c>
      <c r="B39" s="72">
        <v>748</v>
      </c>
      <c r="C39" s="73">
        <v>0.4078516902944384</v>
      </c>
      <c r="D39" s="73"/>
      <c r="E39" s="74"/>
      <c r="F39" s="49">
        <v>272</v>
      </c>
      <c r="G39" s="73">
        <v>0.40236686390532544</v>
      </c>
      <c r="H39" s="75"/>
      <c r="I39" s="60"/>
    </row>
    <row r="40" spans="1:9" ht="9" customHeight="1">
      <c r="A40" s="72" t="s">
        <v>40</v>
      </c>
      <c r="B40" s="72">
        <v>1069</v>
      </c>
      <c r="C40" s="73">
        <v>0.5828789531079608</v>
      </c>
      <c r="D40" s="73"/>
      <c r="E40" s="74"/>
      <c r="F40" s="49">
        <v>397</v>
      </c>
      <c r="G40" s="73">
        <v>0.5872781065088757</v>
      </c>
      <c r="H40" s="75"/>
      <c r="I40" s="60"/>
    </row>
    <row r="41" spans="1:9" ht="9" customHeight="1">
      <c r="A41" s="72" t="s">
        <v>41</v>
      </c>
      <c r="B41" s="72">
        <v>17</v>
      </c>
      <c r="C41" s="73">
        <v>0.009269356597600873</v>
      </c>
      <c r="D41" s="73"/>
      <c r="E41" s="74"/>
      <c r="F41" s="49">
        <v>5</v>
      </c>
      <c r="G41" s="73">
        <v>0.0073964497041420114</v>
      </c>
      <c r="H41" s="75"/>
      <c r="I41" s="60"/>
    </row>
    <row r="42" spans="1:9" ht="9" customHeight="1">
      <c r="A42" s="61" t="s">
        <v>19</v>
      </c>
      <c r="B42" s="61">
        <v>0</v>
      </c>
      <c r="C42" s="71">
        <v>0</v>
      </c>
      <c r="D42" s="71"/>
      <c r="E42" s="64"/>
      <c r="F42" s="78">
        <v>2</v>
      </c>
      <c r="G42" s="71">
        <v>0.0029585798816568047</v>
      </c>
      <c r="H42" s="69"/>
      <c r="I42" s="60"/>
    </row>
    <row r="43" spans="1:9" ht="9" customHeight="1">
      <c r="A43" s="72" t="s">
        <v>42</v>
      </c>
      <c r="B43" s="72" t="s">
        <v>94</v>
      </c>
      <c r="C43" s="73"/>
      <c r="D43" s="73"/>
      <c r="E43" s="74"/>
      <c r="F43" s="49"/>
      <c r="G43" s="73"/>
      <c r="H43" s="75"/>
      <c r="I43" s="60"/>
    </row>
    <row r="44" spans="1:9" ht="9" customHeight="1">
      <c r="A44" s="72" t="s">
        <v>43</v>
      </c>
      <c r="B44" s="72">
        <v>6</v>
      </c>
      <c r="C44" s="73">
        <v>0.008021390374331552</v>
      </c>
      <c r="D44" s="73"/>
      <c r="E44" s="74"/>
      <c r="F44" s="49">
        <v>2</v>
      </c>
      <c r="G44" s="73">
        <v>0.007352941176470588</v>
      </c>
      <c r="H44" s="75"/>
      <c r="I44" s="60"/>
    </row>
    <row r="45" spans="1:9" ht="9" customHeight="1">
      <c r="A45" s="85" t="s">
        <v>44</v>
      </c>
      <c r="B45" s="49">
        <v>249</v>
      </c>
      <c r="C45" s="73">
        <v>0.33288770053475936</v>
      </c>
      <c r="D45" s="86"/>
      <c r="F45" s="49">
        <v>106</v>
      </c>
      <c r="G45" s="73">
        <v>0.3897058823529412</v>
      </c>
      <c r="H45" s="75"/>
      <c r="I45" s="60"/>
    </row>
    <row r="46" spans="1:9" ht="9" customHeight="1">
      <c r="A46" s="72" t="s">
        <v>45</v>
      </c>
      <c r="B46" s="72">
        <v>269</v>
      </c>
      <c r="C46" s="73">
        <v>0.35962566844919786</v>
      </c>
      <c r="D46" s="73"/>
      <c r="E46" s="74"/>
      <c r="F46" s="49">
        <v>94</v>
      </c>
      <c r="G46" s="73">
        <v>0.34558823529411764</v>
      </c>
      <c r="H46" s="75"/>
      <c r="I46" s="60"/>
    </row>
    <row r="47" spans="1:9" ht="9" customHeight="1">
      <c r="A47" s="85" t="s">
        <v>46</v>
      </c>
      <c r="B47" s="49">
        <v>93</v>
      </c>
      <c r="C47" s="73">
        <v>0.12433155080213903</v>
      </c>
      <c r="D47" s="86"/>
      <c r="F47" s="49">
        <v>36</v>
      </c>
      <c r="G47" s="73">
        <v>0.1323529411764706</v>
      </c>
      <c r="H47" s="75"/>
      <c r="I47" s="60"/>
    </row>
    <row r="48" spans="1:9" ht="9" customHeight="1">
      <c r="A48" s="85" t="s">
        <v>47</v>
      </c>
      <c r="B48" s="49">
        <v>42</v>
      </c>
      <c r="C48" s="73">
        <v>0.05614973262032086</v>
      </c>
      <c r="D48" s="86"/>
      <c r="F48" s="49">
        <v>5</v>
      </c>
      <c r="G48" s="73">
        <v>0.01838235294117647</v>
      </c>
      <c r="H48" s="75"/>
      <c r="I48" s="60"/>
    </row>
    <row r="49" spans="1:9" ht="9" customHeight="1">
      <c r="A49" s="85" t="s">
        <v>48</v>
      </c>
      <c r="B49" s="49">
        <v>18</v>
      </c>
      <c r="C49" s="73">
        <v>0.02406417112299465</v>
      </c>
      <c r="D49" s="86"/>
      <c r="F49" s="49">
        <v>8</v>
      </c>
      <c r="G49" s="73">
        <v>0.029411764705882353</v>
      </c>
      <c r="H49" s="75"/>
      <c r="I49" s="60"/>
    </row>
    <row r="50" spans="1:9" ht="9" customHeight="1">
      <c r="A50" s="85" t="s">
        <v>49</v>
      </c>
      <c r="B50" s="49">
        <v>7</v>
      </c>
      <c r="C50" s="73">
        <v>0.009358288770053475</v>
      </c>
      <c r="D50" s="86"/>
      <c r="F50" s="49">
        <v>2</v>
      </c>
      <c r="G50" s="73">
        <v>0.007352941176470588</v>
      </c>
      <c r="H50" s="75"/>
      <c r="I50" s="60"/>
    </row>
    <row r="51" spans="1:9" ht="9" customHeight="1">
      <c r="A51" s="85" t="s">
        <v>87</v>
      </c>
      <c r="B51" s="49">
        <v>7</v>
      </c>
      <c r="C51" s="73">
        <v>0.009358288770053475</v>
      </c>
      <c r="D51" s="86"/>
      <c r="F51" s="49">
        <v>1</v>
      </c>
      <c r="G51" s="73">
        <v>0.003676470588235294</v>
      </c>
      <c r="H51" s="75"/>
      <c r="I51" s="60"/>
    </row>
    <row r="52" spans="1:9" ht="9" customHeight="1">
      <c r="A52" s="85" t="s">
        <v>88</v>
      </c>
      <c r="B52" s="49">
        <v>57</v>
      </c>
      <c r="C52" s="73">
        <v>0.07620320855614973</v>
      </c>
      <c r="D52" s="86"/>
      <c r="F52" s="49">
        <v>18</v>
      </c>
      <c r="G52" s="73">
        <v>0.0661764705882353</v>
      </c>
      <c r="H52" s="75"/>
      <c r="I52" s="60"/>
    </row>
    <row r="53" spans="1:9" ht="9" customHeight="1">
      <c r="A53" s="87" t="s">
        <v>19</v>
      </c>
      <c r="B53" s="62">
        <v>0</v>
      </c>
      <c r="C53" s="71">
        <v>0</v>
      </c>
      <c r="D53" s="83"/>
      <c r="E53" s="88"/>
      <c r="F53" s="62">
        <v>0</v>
      </c>
      <c r="G53" s="71">
        <v>0</v>
      </c>
      <c r="H53" s="69"/>
      <c r="I53" s="60"/>
    </row>
    <row r="54" spans="1:9" ht="9" customHeight="1">
      <c r="A54" s="89" t="s">
        <v>51</v>
      </c>
      <c r="B54" s="49"/>
      <c r="C54" s="73"/>
      <c r="D54" s="86"/>
      <c r="F54" s="49"/>
      <c r="G54" s="73"/>
      <c r="H54" s="75"/>
      <c r="I54" s="60"/>
    </row>
    <row r="55" spans="1:9" ht="9" customHeight="1">
      <c r="A55" s="85" t="s">
        <v>52</v>
      </c>
      <c r="B55" s="49">
        <v>233</v>
      </c>
      <c r="C55" s="73">
        <v>0.21796071094480823</v>
      </c>
      <c r="D55" s="86"/>
      <c r="F55" s="49">
        <v>105</v>
      </c>
      <c r="G55" s="73">
        <v>0.26448362720403024</v>
      </c>
      <c r="H55" s="75"/>
      <c r="I55" s="60"/>
    </row>
    <row r="56" spans="1:9" ht="9" customHeight="1">
      <c r="A56" s="85" t="s">
        <v>53</v>
      </c>
      <c r="B56" s="49">
        <v>380</v>
      </c>
      <c r="C56" s="73">
        <v>0.35547240411599623</v>
      </c>
      <c r="D56" s="86"/>
      <c r="F56" s="49">
        <v>131</v>
      </c>
      <c r="G56" s="73">
        <v>0.32997481108312343</v>
      </c>
      <c r="H56" s="75"/>
      <c r="I56" s="60"/>
    </row>
    <row r="57" spans="1:9" ht="9" customHeight="1">
      <c r="A57" s="85" t="s">
        <v>44</v>
      </c>
      <c r="B57" s="49">
        <v>225</v>
      </c>
      <c r="C57" s="73">
        <v>0.21047708138447146</v>
      </c>
      <c r="D57" s="86"/>
      <c r="F57" s="49">
        <v>87</v>
      </c>
      <c r="G57" s="73">
        <v>0.21914357682619648</v>
      </c>
      <c r="H57" s="75"/>
      <c r="I57" s="60"/>
    </row>
    <row r="58" spans="1:9" ht="9" customHeight="1">
      <c r="A58" s="85" t="s">
        <v>45</v>
      </c>
      <c r="B58" s="49">
        <v>78</v>
      </c>
      <c r="C58" s="73">
        <v>0.07296538821328344</v>
      </c>
      <c r="D58" s="86"/>
      <c r="F58" s="49">
        <v>24</v>
      </c>
      <c r="G58" s="73">
        <v>0.060453400503778336</v>
      </c>
      <c r="H58" s="75"/>
      <c r="I58" s="60"/>
    </row>
    <row r="59" spans="1:9" ht="9" customHeight="1">
      <c r="A59" s="85" t="s">
        <v>46</v>
      </c>
      <c r="B59" s="49">
        <v>53</v>
      </c>
      <c r="C59" s="73">
        <v>0.04957904583723106</v>
      </c>
      <c r="D59" s="86"/>
      <c r="F59" s="49">
        <v>17</v>
      </c>
      <c r="G59" s="73">
        <v>0.042821158690176324</v>
      </c>
      <c r="H59" s="75"/>
      <c r="I59" s="60"/>
    </row>
    <row r="60" spans="1:9" ht="9" customHeight="1">
      <c r="A60" s="85" t="s">
        <v>47</v>
      </c>
      <c r="B60" s="49">
        <v>16</v>
      </c>
      <c r="C60" s="73">
        <v>0.014967259120673527</v>
      </c>
      <c r="D60" s="86"/>
      <c r="F60" s="49">
        <v>4</v>
      </c>
      <c r="G60" s="73">
        <v>0.010075566750629723</v>
      </c>
      <c r="H60" s="75"/>
      <c r="I60" s="60"/>
    </row>
    <row r="61" spans="1:9" ht="9" customHeight="1">
      <c r="A61" s="85" t="s">
        <v>48</v>
      </c>
      <c r="B61" s="49">
        <v>23</v>
      </c>
      <c r="C61" s="73">
        <v>0.021515434985968196</v>
      </c>
      <c r="D61" s="86"/>
      <c r="F61" s="49">
        <v>7</v>
      </c>
      <c r="G61" s="73">
        <v>0.017632241813602016</v>
      </c>
      <c r="H61" s="75"/>
      <c r="I61" s="60"/>
    </row>
    <row r="62" spans="1:9" ht="9" customHeight="1">
      <c r="A62" s="85" t="s">
        <v>49</v>
      </c>
      <c r="B62" s="49">
        <v>9</v>
      </c>
      <c r="C62" s="73">
        <v>0.00841908325537886</v>
      </c>
      <c r="D62" s="86"/>
      <c r="F62" s="49">
        <v>4</v>
      </c>
      <c r="G62" s="73">
        <v>0.010075566750629723</v>
      </c>
      <c r="H62" s="75"/>
      <c r="I62" s="60"/>
    </row>
    <row r="63" spans="1:9" ht="9" customHeight="1">
      <c r="A63" s="85" t="s">
        <v>50</v>
      </c>
      <c r="B63" s="49">
        <v>52</v>
      </c>
      <c r="C63" s="73">
        <v>0.04864359214218896</v>
      </c>
      <c r="D63" s="86"/>
      <c r="F63" s="49">
        <v>18</v>
      </c>
      <c r="G63" s="73">
        <v>0.04534005037783375</v>
      </c>
      <c r="H63" s="75"/>
      <c r="I63" s="60"/>
    </row>
    <row r="64" spans="1:9" ht="9" customHeight="1">
      <c r="A64" s="87" t="s">
        <v>19</v>
      </c>
      <c r="B64" s="62">
        <v>0</v>
      </c>
      <c r="C64" s="71">
        <v>0</v>
      </c>
      <c r="D64" s="83"/>
      <c r="E64" s="88"/>
      <c r="F64" s="62">
        <v>0</v>
      </c>
      <c r="G64" s="71">
        <v>0</v>
      </c>
      <c r="H64" s="69"/>
      <c r="I64" s="60"/>
    </row>
    <row r="65" spans="1:9" ht="9" customHeight="1">
      <c r="A65" s="85" t="s">
        <v>54</v>
      </c>
      <c r="B65" s="90" t="s">
        <v>55</v>
      </c>
      <c r="C65" s="49">
        <v>3.09924</v>
      </c>
      <c r="D65" s="91"/>
      <c r="F65" s="90" t="s">
        <v>55</v>
      </c>
      <c r="G65" s="93">
        <v>3.155</v>
      </c>
      <c r="H65" s="75"/>
      <c r="I65" s="60"/>
    </row>
    <row r="66" spans="1:9" ht="9" customHeight="1">
      <c r="A66" s="92"/>
      <c r="B66" s="90" t="s">
        <v>56</v>
      </c>
      <c r="C66" s="93">
        <v>0.47743</v>
      </c>
      <c r="D66" s="91"/>
      <c r="F66" s="90" t="s">
        <v>56</v>
      </c>
      <c r="G66" s="93">
        <v>0.471</v>
      </c>
      <c r="H66" s="75"/>
      <c r="I66" s="60"/>
    </row>
    <row r="67" spans="1:9" ht="9" customHeight="1">
      <c r="A67" s="92"/>
      <c r="B67" s="90" t="s">
        <v>57</v>
      </c>
      <c r="C67" s="93">
        <v>4</v>
      </c>
      <c r="D67" s="94"/>
      <c r="F67" s="90" t="s">
        <v>57</v>
      </c>
      <c r="G67" s="93">
        <v>4</v>
      </c>
      <c r="H67" s="75"/>
      <c r="I67" s="60"/>
    </row>
    <row r="68" spans="1:9" ht="9" customHeight="1">
      <c r="A68" s="92"/>
      <c r="B68" s="90" t="s">
        <v>58</v>
      </c>
      <c r="C68" s="93">
        <v>2</v>
      </c>
      <c r="D68" s="91"/>
      <c r="F68" s="90" t="s">
        <v>58</v>
      </c>
      <c r="G68" s="93">
        <v>2.009</v>
      </c>
      <c r="H68" s="75"/>
      <c r="I68" s="60"/>
    </row>
    <row r="69" spans="1:9" ht="9" customHeight="1">
      <c r="A69" s="95"/>
      <c r="B69" s="68" t="s">
        <v>59</v>
      </c>
      <c r="C69" s="62">
        <v>1834</v>
      </c>
      <c r="D69" s="63"/>
      <c r="E69" s="88"/>
      <c r="F69" s="68" t="s">
        <v>59</v>
      </c>
      <c r="G69" s="62">
        <v>674</v>
      </c>
      <c r="H69" s="69"/>
      <c r="I69" s="60"/>
    </row>
    <row r="70" spans="1:9" ht="11.25">
      <c r="A70" s="57" t="s">
        <v>94</v>
      </c>
      <c r="B70" s="81"/>
      <c r="C70" s="96"/>
      <c r="D70" s="96"/>
      <c r="E70" s="96"/>
      <c r="F70" s="96"/>
      <c r="G70" s="96"/>
      <c r="H70" s="97"/>
      <c r="I70" s="60"/>
    </row>
    <row r="71" spans="1:9" ht="11.25">
      <c r="A71" s="153" t="s">
        <v>109</v>
      </c>
      <c r="B71" s="98"/>
      <c r="C71" s="98"/>
      <c r="D71" s="98"/>
      <c r="E71" s="98"/>
      <c r="F71" s="98"/>
      <c r="G71" s="98"/>
      <c r="H71" s="75"/>
      <c r="I71" s="60"/>
    </row>
    <row r="72" spans="1:9" ht="4.5" customHeight="1">
      <c r="A72" s="64"/>
      <c r="B72" s="88"/>
      <c r="C72" s="88"/>
      <c r="D72" s="88"/>
      <c r="E72" s="88"/>
      <c r="F72" s="88"/>
      <c r="G72" s="88"/>
      <c r="H72" s="69"/>
      <c r="I72" s="60"/>
    </row>
    <row r="90" ht="11.25">
      <c r="A90" s="99" t="s">
        <v>94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9"/>
  <sheetViews>
    <sheetView workbookViewId="0" topLeftCell="A1">
      <selection activeCell="A3" sqref="A3"/>
    </sheetView>
  </sheetViews>
  <sheetFormatPr defaultColWidth="9.140625" defaultRowHeight="12.75"/>
  <cols>
    <col min="1" max="1" width="29.28125" style="51" customWidth="1"/>
    <col min="2" max="6" width="9.140625" style="51" customWidth="1"/>
    <col min="7" max="7" width="10.8515625" style="51" customWidth="1"/>
    <col min="8" max="8" width="2.57421875" style="51" customWidth="1"/>
    <col min="9" max="13" width="7.7109375" style="51" customWidth="1"/>
    <col min="14" max="14" width="10.140625" style="75" customWidth="1"/>
    <col min="15" max="16384" width="9.140625" style="51" customWidth="1"/>
  </cols>
  <sheetData>
    <row r="1" ht="13.5" customHeight="1">
      <c r="A1" s="48" t="s">
        <v>85</v>
      </c>
    </row>
    <row r="2" spans="1:16" ht="13.5" customHeight="1">
      <c r="A2" s="52" t="s">
        <v>101</v>
      </c>
      <c r="I2" s="161"/>
      <c r="J2" s="161"/>
      <c r="K2" s="98"/>
      <c r="L2" s="98"/>
      <c r="M2" s="98"/>
      <c r="N2" s="98"/>
      <c r="O2" s="98"/>
      <c r="P2" s="98"/>
    </row>
    <row r="3" spans="9:16" ht="11.25">
      <c r="I3" s="98"/>
      <c r="J3" s="98"/>
      <c r="K3" s="98"/>
      <c r="L3" s="98"/>
      <c r="M3" s="98"/>
      <c r="N3" s="98"/>
      <c r="O3" s="98"/>
      <c r="P3" s="98"/>
    </row>
    <row r="4" spans="1:16" ht="15">
      <c r="A4" s="53" t="s">
        <v>0</v>
      </c>
      <c r="I4" s="98"/>
      <c r="J4" s="98"/>
      <c r="K4" s="98"/>
      <c r="L4" s="98"/>
      <c r="M4" s="98"/>
      <c r="N4" s="98"/>
      <c r="O4" s="98"/>
      <c r="P4" s="98"/>
    </row>
    <row r="5" spans="1:16" ht="22.5" customHeight="1">
      <c r="A5" s="49"/>
      <c r="I5" s="98"/>
      <c r="J5" s="98"/>
      <c r="K5" s="98"/>
      <c r="L5" s="98"/>
      <c r="M5" s="98"/>
      <c r="N5" s="98"/>
      <c r="O5" s="98"/>
      <c r="P5" s="98"/>
    </row>
    <row r="6" spans="2:16" ht="11.25" customHeight="1">
      <c r="B6" s="139" t="s">
        <v>90</v>
      </c>
      <c r="C6" s="140"/>
      <c r="D6" s="140"/>
      <c r="E6" s="140"/>
      <c r="F6" s="140"/>
      <c r="G6" s="141"/>
      <c r="I6" s="162"/>
      <c r="J6" s="162"/>
      <c r="K6" s="162"/>
      <c r="L6" s="162"/>
      <c r="M6" s="162"/>
      <c r="N6" s="162"/>
      <c r="O6" s="149"/>
      <c r="P6" s="98"/>
    </row>
    <row r="7" spans="1:16" ht="12.75">
      <c r="A7" s="103" t="s">
        <v>60</v>
      </c>
      <c r="B7" s="104" t="s">
        <v>89</v>
      </c>
      <c r="C7" s="105" t="s">
        <v>61</v>
      </c>
      <c r="D7" s="106" t="s">
        <v>62</v>
      </c>
      <c r="E7" s="106" t="s">
        <v>63</v>
      </c>
      <c r="F7" s="106" t="s">
        <v>64</v>
      </c>
      <c r="G7" s="107" t="s">
        <v>16</v>
      </c>
      <c r="I7" s="163"/>
      <c r="J7" s="163"/>
      <c r="K7" s="164"/>
      <c r="L7" s="164"/>
      <c r="M7" s="164"/>
      <c r="N7" s="164"/>
      <c r="O7" s="149"/>
      <c r="P7" s="98"/>
    </row>
    <row r="8" spans="1:16" ht="9.75" customHeight="1">
      <c r="A8" s="110" t="s">
        <v>16</v>
      </c>
      <c r="B8" s="111">
        <v>688</v>
      </c>
      <c r="C8" s="112">
        <v>453</v>
      </c>
      <c r="D8" s="112">
        <v>415</v>
      </c>
      <c r="E8" s="112">
        <v>157</v>
      </c>
      <c r="F8" s="112">
        <v>121</v>
      </c>
      <c r="G8" s="113">
        <v>1834</v>
      </c>
      <c r="I8" s="165"/>
      <c r="J8" s="165"/>
      <c r="K8" s="166"/>
      <c r="L8" s="166"/>
      <c r="M8" s="166"/>
      <c r="N8" s="166"/>
      <c r="O8" s="148"/>
      <c r="P8" s="98"/>
    </row>
    <row r="9" spans="1:16" ht="11.25">
      <c r="A9" s="85" t="s">
        <v>17</v>
      </c>
      <c r="B9" s="116">
        <v>0.6482558139534884</v>
      </c>
      <c r="C9" s="117">
        <v>0.5342163355408388</v>
      </c>
      <c r="D9" s="117">
        <v>0.8361445783132531</v>
      </c>
      <c r="E9" s="117">
        <v>0.17834394904458598</v>
      </c>
      <c r="F9" s="117">
        <v>0.9256198347107438</v>
      </c>
      <c r="G9" s="118">
        <v>0.6406761177753544</v>
      </c>
      <c r="I9" s="149"/>
      <c r="J9" s="149"/>
      <c r="K9" s="149"/>
      <c r="L9" s="149"/>
      <c r="M9" s="149"/>
      <c r="N9" s="149"/>
      <c r="O9" s="148"/>
      <c r="P9" s="98"/>
    </row>
    <row r="10" spans="1:16" ht="11.25">
      <c r="A10" s="85" t="s">
        <v>18</v>
      </c>
      <c r="B10" s="116">
        <v>0.35174418604651164</v>
      </c>
      <c r="C10" s="117">
        <v>0.46578366445916114</v>
      </c>
      <c r="D10" s="117">
        <v>0.163855421686747</v>
      </c>
      <c r="E10" s="117">
        <v>0.821656050955414</v>
      </c>
      <c r="F10" s="117">
        <v>0.0743801652892562</v>
      </c>
      <c r="G10" s="118">
        <v>0.35932388222464556</v>
      </c>
      <c r="I10" s="149"/>
      <c r="J10" s="149"/>
      <c r="K10" s="149"/>
      <c r="L10" s="149"/>
      <c r="M10" s="149"/>
      <c r="N10" s="149"/>
      <c r="O10" s="148"/>
      <c r="P10" s="98"/>
    </row>
    <row r="11" spans="1:16" ht="11.25">
      <c r="A11" s="87" t="s">
        <v>19</v>
      </c>
      <c r="B11" s="119">
        <v>0</v>
      </c>
      <c r="C11" s="120">
        <v>0</v>
      </c>
      <c r="D11" s="120">
        <v>0</v>
      </c>
      <c r="E11" s="120">
        <v>0</v>
      </c>
      <c r="F11" s="120">
        <v>0</v>
      </c>
      <c r="G11" s="121">
        <v>0</v>
      </c>
      <c r="I11" s="149"/>
      <c r="J11" s="149"/>
      <c r="K11" s="149"/>
      <c r="L11" s="149"/>
      <c r="M11" s="149"/>
      <c r="N11" s="149"/>
      <c r="O11" s="148"/>
      <c r="P11" s="98"/>
    </row>
    <row r="12" spans="1:16" ht="11.25">
      <c r="A12" s="85" t="s">
        <v>20</v>
      </c>
      <c r="B12" s="123">
        <v>0.8430232558139535</v>
      </c>
      <c r="C12" s="124">
        <v>0.8609271523178808</v>
      </c>
      <c r="D12" s="124">
        <v>0.8795180722891566</v>
      </c>
      <c r="E12" s="124">
        <v>0.8471337579617835</v>
      </c>
      <c r="F12" s="124">
        <v>0.8677685950413223</v>
      </c>
      <c r="G12" s="125">
        <v>0.8576881134133042</v>
      </c>
      <c r="I12" s="149"/>
      <c r="J12" s="149"/>
      <c r="K12" s="149"/>
      <c r="L12" s="149"/>
      <c r="M12" s="149"/>
      <c r="N12" s="149"/>
      <c r="O12" s="148"/>
      <c r="P12" s="98"/>
    </row>
    <row r="13" spans="1:16" ht="11.25">
      <c r="A13" s="85" t="s">
        <v>21</v>
      </c>
      <c r="B13" s="123">
        <v>0.11046511627906977</v>
      </c>
      <c r="C13" s="124">
        <v>0.08167770419426049</v>
      </c>
      <c r="D13" s="124">
        <v>0.09156626506024096</v>
      </c>
      <c r="E13" s="124">
        <v>0.03821656050955414</v>
      </c>
      <c r="F13" s="124">
        <v>0.12396694214876033</v>
      </c>
      <c r="G13" s="125">
        <v>0.09378407851690294</v>
      </c>
      <c r="I13" s="149"/>
      <c r="J13" s="149"/>
      <c r="K13" s="149"/>
      <c r="L13" s="149"/>
      <c r="M13" s="149"/>
      <c r="N13" s="149"/>
      <c r="O13" s="148"/>
      <c r="P13" s="98"/>
    </row>
    <row r="14" spans="1:16" ht="11.25">
      <c r="A14" s="85" t="s">
        <v>22</v>
      </c>
      <c r="B14" s="123">
        <v>0.0188953488372093</v>
      </c>
      <c r="C14" s="124">
        <v>0.01545253863134658</v>
      </c>
      <c r="D14" s="124">
        <v>0.00963855421686747</v>
      </c>
      <c r="E14" s="124">
        <v>0.03184713375796178</v>
      </c>
      <c r="F14" s="124">
        <v>0.008264462809917356</v>
      </c>
      <c r="G14" s="125">
        <v>0.016357688113413305</v>
      </c>
      <c r="I14" s="149"/>
      <c r="J14" s="149"/>
      <c r="K14" s="149"/>
      <c r="L14" s="149"/>
      <c r="M14" s="149"/>
      <c r="N14" s="149"/>
      <c r="O14" s="148"/>
      <c r="P14" s="98"/>
    </row>
    <row r="15" spans="1:16" ht="11.25">
      <c r="A15" s="85" t="s">
        <v>23</v>
      </c>
      <c r="B15" s="123">
        <v>0.005813953488372093</v>
      </c>
      <c r="C15" s="124">
        <v>0.002207505518763797</v>
      </c>
      <c r="D15" s="124">
        <v>0.0024096385542168677</v>
      </c>
      <c r="E15" s="124">
        <v>0</v>
      </c>
      <c r="F15" s="124">
        <v>0</v>
      </c>
      <c r="G15" s="125">
        <v>0.003271537622682661</v>
      </c>
      <c r="I15" s="149"/>
      <c r="J15" s="149"/>
      <c r="K15" s="149"/>
      <c r="L15" s="149"/>
      <c r="M15" s="149"/>
      <c r="N15" s="149"/>
      <c r="O15" s="148"/>
      <c r="P15" s="98"/>
    </row>
    <row r="16" spans="1:16" ht="11.25">
      <c r="A16" s="85" t="s">
        <v>24</v>
      </c>
      <c r="B16" s="123">
        <v>0.01744186046511628</v>
      </c>
      <c r="C16" s="124">
        <v>0.008830022075055188</v>
      </c>
      <c r="D16" s="124">
        <v>0.016867469879518072</v>
      </c>
      <c r="E16" s="124">
        <v>0.01910828025477707</v>
      </c>
      <c r="F16" s="124">
        <v>0</v>
      </c>
      <c r="G16" s="125">
        <v>0.014176663031624863</v>
      </c>
      <c r="I16" s="149"/>
      <c r="J16" s="149"/>
      <c r="K16" s="149"/>
      <c r="L16" s="149"/>
      <c r="M16" s="149"/>
      <c r="N16" s="149"/>
      <c r="O16" s="148"/>
      <c r="P16" s="98"/>
    </row>
    <row r="17" spans="1:16" ht="11.25">
      <c r="A17" s="85" t="s">
        <v>25</v>
      </c>
      <c r="B17" s="123">
        <v>0.00436046511627907</v>
      </c>
      <c r="C17" s="124">
        <v>0.03090507726269316</v>
      </c>
      <c r="D17" s="124">
        <v>0</v>
      </c>
      <c r="E17" s="124">
        <v>0.06369426751592357</v>
      </c>
      <c r="F17" s="124">
        <v>0</v>
      </c>
      <c r="G17" s="125">
        <v>0.014721919302071973</v>
      </c>
      <c r="I17" s="149"/>
      <c r="J17" s="149"/>
      <c r="K17" s="149"/>
      <c r="L17" s="149"/>
      <c r="M17" s="149"/>
      <c r="N17" s="149"/>
      <c r="O17" s="148"/>
      <c r="P17" s="98"/>
    </row>
    <row r="18" spans="1:16" ht="11.25">
      <c r="A18" s="87" t="s">
        <v>19</v>
      </c>
      <c r="B18" s="119">
        <v>0</v>
      </c>
      <c r="C18" s="120">
        <v>0</v>
      </c>
      <c r="D18" s="120">
        <v>0</v>
      </c>
      <c r="E18" s="120">
        <v>0</v>
      </c>
      <c r="F18" s="120">
        <v>0</v>
      </c>
      <c r="G18" s="121">
        <v>0</v>
      </c>
      <c r="I18" s="149"/>
      <c r="J18" s="149"/>
      <c r="K18" s="149"/>
      <c r="L18" s="149"/>
      <c r="M18" s="149"/>
      <c r="N18" s="149"/>
      <c r="O18" s="148"/>
      <c r="P18" s="98"/>
    </row>
    <row r="19" spans="1:16" ht="11.25">
      <c r="A19" s="85" t="s">
        <v>66</v>
      </c>
      <c r="B19" s="116" t="s">
        <v>111</v>
      </c>
      <c r="C19" s="117" t="s">
        <v>108</v>
      </c>
      <c r="D19" s="117" t="s">
        <v>110</v>
      </c>
      <c r="E19" s="117" t="s">
        <v>112</v>
      </c>
      <c r="F19" s="117" t="s">
        <v>112</v>
      </c>
      <c r="G19" s="118" t="s">
        <v>108</v>
      </c>
      <c r="I19" s="149"/>
      <c r="J19" s="149"/>
      <c r="K19" s="149"/>
      <c r="L19" s="149"/>
      <c r="M19" s="149"/>
      <c r="N19" s="149"/>
      <c r="O19" s="156"/>
      <c r="P19" s="98"/>
    </row>
    <row r="20" spans="1:16" ht="11.25">
      <c r="A20" s="87" t="s">
        <v>67</v>
      </c>
      <c r="B20" s="159">
        <v>23.28</v>
      </c>
      <c r="C20" s="151">
        <v>22.77</v>
      </c>
      <c r="D20" s="122">
        <v>22.9</v>
      </c>
      <c r="E20" s="122">
        <v>23.5</v>
      </c>
      <c r="F20" s="122">
        <v>22.6</v>
      </c>
      <c r="G20" s="158">
        <v>22.96</v>
      </c>
      <c r="I20" s="167"/>
      <c r="J20" s="167"/>
      <c r="K20" s="149"/>
      <c r="L20" s="149"/>
      <c r="M20" s="149"/>
      <c r="N20" s="167"/>
      <c r="O20" s="168"/>
      <c r="P20" s="98"/>
    </row>
    <row r="21" spans="1:16" ht="11.25">
      <c r="A21" s="85" t="s">
        <v>29</v>
      </c>
      <c r="B21" s="123">
        <v>0.5799418604651163</v>
      </c>
      <c r="C21" s="124">
        <v>0.8962472406181016</v>
      </c>
      <c r="D21" s="124">
        <v>0.9156626506024096</v>
      </c>
      <c r="E21" s="124">
        <v>0.9235668789808917</v>
      </c>
      <c r="F21" s="124">
        <v>1</v>
      </c>
      <c r="G21" s="125">
        <v>0.7911668484187568</v>
      </c>
      <c r="I21" s="149"/>
      <c r="J21" s="149"/>
      <c r="K21" s="149"/>
      <c r="L21" s="149"/>
      <c r="M21" s="149"/>
      <c r="N21" s="149"/>
      <c r="O21" s="148"/>
      <c r="P21" s="98"/>
    </row>
    <row r="22" spans="1:16" ht="11.25">
      <c r="A22" s="85" t="s">
        <v>30</v>
      </c>
      <c r="B22" s="123">
        <v>0.03197674418604651</v>
      </c>
      <c r="C22" s="124">
        <v>0</v>
      </c>
      <c r="D22" s="124">
        <v>0</v>
      </c>
      <c r="E22" s="124">
        <v>0</v>
      </c>
      <c r="F22" s="124">
        <v>0</v>
      </c>
      <c r="G22" s="125">
        <v>0.011995637949836423</v>
      </c>
      <c r="I22" s="149"/>
      <c r="J22" s="149"/>
      <c r="K22" s="149"/>
      <c r="L22" s="149"/>
      <c r="M22" s="149"/>
      <c r="N22" s="149"/>
      <c r="O22" s="148"/>
      <c r="P22" s="98"/>
    </row>
    <row r="23" spans="1:16" ht="11.25">
      <c r="A23" s="85" t="s">
        <v>31</v>
      </c>
      <c r="B23" s="123">
        <v>0.23546511627906977</v>
      </c>
      <c r="C23" s="124">
        <v>0</v>
      </c>
      <c r="D23" s="124">
        <v>0.08433734939759036</v>
      </c>
      <c r="E23" s="124">
        <v>0.07643312101910828</v>
      </c>
      <c r="F23" s="124">
        <v>0</v>
      </c>
      <c r="G23" s="125">
        <v>0.11395856052344602</v>
      </c>
      <c r="I23" s="149"/>
      <c r="J23" s="149"/>
      <c r="K23" s="149"/>
      <c r="L23" s="149"/>
      <c r="M23" s="149"/>
      <c r="N23" s="149"/>
      <c r="O23" s="148"/>
      <c r="P23" s="98"/>
    </row>
    <row r="24" spans="1:16" ht="11.25">
      <c r="A24" s="85" t="s">
        <v>32</v>
      </c>
      <c r="B24" s="123">
        <v>0.020348837209302327</v>
      </c>
      <c r="C24" s="124">
        <v>0</v>
      </c>
      <c r="D24" s="124">
        <v>0</v>
      </c>
      <c r="E24" s="124">
        <v>0</v>
      </c>
      <c r="F24" s="124">
        <v>0</v>
      </c>
      <c r="G24" s="125">
        <v>0.007633587786259542</v>
      </c>
      <c r="I24" s="149"/>
      <c r="J24" s="149"/>
      <c r="K24" s="149"/>
      <c r="L24" s="149"/>
      <c r="M24" s="149"/>
      <c r="N24" s="149"/>
      <c r="O24" s="148"/>
      <c r="P24" s="98"/>
    </row>
    <row r="25" spans="1:16" ht="11.25">
      <c r="A25" s="85" t="s">
        <v>33</v>
      </c>
      <c r="B25" s="123">
        <v>0</v>
      </c>
      <c r="C25" s="124">
        <v>0.10375275938189846</v>
      </c>
      <c r="D25" s="124">
        <v>0</v>
      </c>
      <c r="E25" s="124">
        <v>0</v>
      </c>
      <c r="F25" s="124">
        <v>0</v>
      </c>
      <c r="G25" s="125">
        <v>0.025627044711014176</v>
      </c>
      <c r="I25" s="149"/>
      <c r="J25" s="149"/>
      <c r="K25" s="149"/>
      <c r="L25" s="149"/>
      <c r="M25" s="149"/>
      <c r="N25" s="149"/>
      <c r="O25" s="148"/>
      <c r="P25" s="98"/>
    </row>
    <row r="26" spans="1:16" ht="11.25">
      <c r="A26" s="85" t="s">
        <v>34</v>
      </c>
      <c r="B26" s="123">
        <v>0.13226744186046513</v>
      </c>
      <c r="C26" s="124">
        <v>0</v>
      </c>
      <c r="D26" s="124">
        <v>0</v>
      </c>
      <c r="E26" s="124">
        <v>0</v>
      </c>
      <c r="F26" s="124">
        <v>0</v>
      </c>
      <c r="G26" s="125">
        <v>0.04961832061068702</v>
      </c>
      <c r="I26" s="149"/>
      <c r="J26" s="149"/>
      <c r="K26" s="149"/>
      <c r="L26" s="149"/>
      <c r="M26" s="149"/>
      <c r="N26" s="149"/>
      <c r="O26" s="148"/>
      <c r="P26" s="98"/>
    </row>
    <row r="27" spans="1:16" ht="11.25">
      <c r="A27" s="87" t="s">
        <v>19</v>
      </c>
      <c r="B27" s="119">
        <v>0</v>
      </c>
      <c r="C27" s="120">
        <v>0</v>
      </c>
      <c r="D27" s="120">
        <v>0</v>
      </c>
      <c r="E27" s="120">
        <v>0</v>
      </c>
      <c r="F27" s="120">
        <v>0</v>
      </c>
      <c r="G27" s="121">
        <v>0</v>
      </c>
      <c r="I27" s="149"/>
      <c r="J27" s="149"/>
      <c r="K27" s="149"/>
      <c r="L27" s="149"/>
      <c r="M27" s="149"/>
      <c r="N27" s="149"/>
      <c r="O27" s="148"/>
      <c r="P27" s="98"/>
    </row>
    <row r="28" spans="1:16" ht="11.25">
      <c r="A28" s="85" t="s">
        <v>104</v>
      </c>
      <c r="B28" s="116">
        <v>0.4752906976744186</v>
      </c>
      <c r="C28" s="117">
        <v>0.4878587196467991</v>
      </c>
      <c r="D28" s="117">
        <v>0.7204819277108434</v>
      </c>
      <c r="E28" s="117">
        <v>0.5477707006369427</v>
      </c>
      <c r="F28" s="117">
        <v>0.5619834710743802</v>
      </c>
      <c r="G28" s="118">
        <v>0.5458015267175572</v>
      </c>
      <c r="I28" s="149"/>
      <c r="J28" s="149"/>
      <c r="K28" s="149"/>
      <c r="L28" s="149"/>
      <c r="M28" s="149"/>
      <c r="N28" s="149"/>
      <c r="O28" s="148"/>
      <c r="P28" s="98"/>
    </row>
    <row r="29" spans="1:16" ht="11.25">
      <c r="A29" s="85" t="s">
        <v>105</v>
      </c>
      <c r="B29" s="116">
        <v>0.22819767441860464</v>
      </c>
      <c r="C29" s="117">
        <v>0.19426048565121412</v>
      </c>
      <c r="D29" s="117">
        <v>0.09397590361445783</v>
      </c>
      <c r="E29" s="117">
        <v>0.14012738853503184</v>
      </c>
      <c r="F29" s="117">
        <v>0.01652892561983471</v>
      </c>
      <c r="G29" s="118">
        <v>0.16793893129770993</v>
      </c>
      <c r="I29" s="149"/>
      <c r="J29" s="149"/>
      <c r="K29" s="149"/>
      <c r="L29" s="149"/>
      <c r="M29" s="149"/>
      <c r="N29" s="149"/>
      <c r="O29" s="148"/>
      <c r="P29" s="98"/>
    </row>
    <row r="30" spans="1:16" ht="11.25">
      <c r="A30" s="85" t="s">
        <v>106</v>
      </c>
      <c r="B30" s="116">
        <v>0.29651162790697677</v>
      </c>
      <c r="C30" s="117">
        <v>0.31788079470198677</v>
      </c>
      <c r="D30" s="117">
        <v>0.1855421686746988</v>
      </c>
      <c r="E30" s="117">
        <v>0.31210191082802546</v>
      </c>
      <c r="F30" s="117">
        <v>0.4214876033057851</v>
      </c>
      <c r="G30" s="118">
        <v>0.2862595419847328</v>
      </c>
      <c r="I30" s="149"/>
      <c r="J30" s="149"/>
      <c r="K30" s="149"/>
      <c r="L30" s="149"/>
      <c r="M30" s="149"/>
      <c r="N30" s="149"/>
      <c r="O30" s="148"/>
      <c r="P30" s="98"/>
    </row>
    <row r="31" spans="1:16" ht="11.25">
      <c r="A31" s="87" t="s">
        <v>19</v>
      </c>
      <c r="B31" s="128">
        <v>0</v>
      </c>
      <c r="C31" s="129">
        <v>0</v>
      </c>
      <c r="D31" s="129">
        <v>0</v>
      </c>
      <c r="E31" s="129">
        <v>0</v>
      </c>
      <c r="F31" s="129">
        <v>0</v>
      </c>
      <c r="G31" s="130">
        <v>0</v>
      </c>
      <c r="I31" s="149"/>
      <c r="J31" s="149"/>
      <c r="K31" s="149"/>
      <c r="L31" s="149"/>
      <c r="M31" s="149"/>
      <c r="N31" s="149"/>
      <c r="O31" s="148"/>
      <c r="P31" s="98"/>
    </row>
    <row r="32" spans="1:16" ht="11.25">
      <c r="A32" s="85" t="s">
        <v>39</v>
      </c>
      <c r="B32" s="123">
        <v>0.42296511627906974</v>
      </c>
      <c r="C32" s="124">
        <v>0.3841059602649007</v>
      </c>
      <c r="D32" s="124">
        <v>0.41686746987951806</v>
      </c>
      <c r="E32" s="124">
        <v>0.33121019108280253</v>
      </c>
      <c r="F32" s="124">
        <v>0.4793388429752066</v>
      </c>
      <c r="G32" s="125">
        <v>0.4078516902944384</v>
      </c>
      <c r="I32" s="149"/>
      <c r="J32" s="149"/>
      <c r="K32" s="149"/>
      <c r="L32" s="149"/>
      <c r="M32" s="149"/>
      <c r="N32" s="149"/>
      <c r="O32" s="148"/>
      <c r="P32" s="98"/>
    </row>
    <row r="33" spans="1:16" ht="11.25">
      <c r="A33" s="85" t="s">
        <v>40</v>
      </c>
      <c r="B33" s="123">
        <v>0.5668604651162791</v>
      </c>
      <c r="C33" s="124">
        <v>0.6136865342163356</v>
      </c>
      <c r="D33" s="124">
        <v>0.5710843373493976</v>
      </c>
      <c r="E33" s="124">
        <v>0.6496815286624203</v>
      </c>
      <c r="F33" s="124">
        <v>0.512396694214876</v>
      </c>
      <c r="G33" s="125">
        <v>0.5828789531079608</v>
      </c>
      <c r="I33" s="149"/>
      <c r="J33" s="149"/>
      <c r="K33" s="149"/>
      <c r="L33" s="149"/>
      <c r="M33" s="149"/>
      <c r="N33" s="149"/>
      <c r="O33" s="148"/>
      <c r="P33" s="98"/>
    </row>
    <row r="34" spans="1:16" ht="11.25">
      <c r="A34" s="85" t="s">
        <v>41</v>
      </c>
      <c r="B34" s="123">
        <v>0.010174418604651164</v>
      </c>
      <c r="C34" s="124">
        <v>0.002207505518763797</v>
      </c>
      <c r="D34" s="124">
        <v>0.012048192771084338</v>
      </c>
      <c r="E34" s="124">
        <v>0.01910828025477707</v>
      </c>
      <c r="F34" s="124">
        <v>0.008264462809917356</v>
      </c>
      <c r="G34" s="125">
        <v>0.009269356597600873</v>
      </c>
      <c r="I34" s="149"/>
      <c r="J34" s="149"/>
      <c r="K34" s="149"/>
      <c r="L34" s="149"/>
      <c r="M34" s="149"/>
      <c r="N34" s="149"/>
      <c r="O34" s="148"/>
      <c r="P34" s="98"/>
    </row>
    <row r="35" spans="1:16" ht="11.25">
      <c r="A35" s="87" t="s">
        <v>19</v>
      </c>
      <c r="B35" s="119">
        <v>0</v>
      </c>
      <c r="C35" s="120">
        <v>0</v>
      </c>
      <c r="D35" s="120">
        <v>0</v>
      </c>
      <c r="E35" s="120">
        <v>0</v>
      </c>
      <c r="F35" s="120">
        <v>0</v>
      </c>
      <c r="G35" s="121">
        <v>0</v>
      </c>
      <c r="I35" s="149"/>
      <c r="J35" s="149"/>
      <c r="K35" s="149"/>
      <c r="L35" s="149"/>
      <c r="M35" s="149"/>
      <c r="N35" s="149"/>
      <c r="O35" s="148"/>
      <c r="P35" s="98"/>
    </row>
    <row r="36" spans="1:16" ht="11.25">
      <c r="A36" s="85" t="s">
        <v>42</v>
      </c>
      <c r="B36" s="123"/>
      <c r="C36" s="124"/>
      <c r="D36" s="124"/>
      <c r="E36" s="124"/>
      <c r="F36" s="124"/>
      <c r="G36" s="125"/>
      <c r="I36" s="149"/>
      <c r="J36" s="149"/>
      <c r="K36" s="149"/>
      <c r="L36" s="149"/>
      <c r="M36" s="149"/>
      <c r="N36" s="149"/>
      <c r="O36" s="148"/>
      <c r="P36" s="98"/>
    </row>
    <row r="37" spans="1:16" ht="11.25">
      <c r="A37" s="85" t="s">
        <v>43</v>
      </c>
      <c r="B37" s="123">
        <v>0.003436426116838488</v>
      </c>
      <c r="C37" s="124">
        <v>0.005747126436781609</v>
      </c>
      <c r="D37" s="124">
        <v>0.017341040462427744</v>
      </c>
      <c r="E37" s="124">
        <v>0.019230769230769232</v>
      </c>
      <c r="F37" s="124">
        <v>0</v>
      </c>
      <c r="G37" s="125">
        <v>0.008021390374331552</v>
      </c>
      <c r="I37" s="149"/>
      <c r="J37" s="149"/>
      <c r="K37" s="149"/>
      <c r="L37" s="149"/>
      <c r="M37" s="149"/>
      <c r="N37" s="149"/>
      <c r="O37" s="148"/>
      <c r="P37" s="98"/>
    </row>
    <row r="38" spans="1:16" ht="11.25">
      <c r="A38" s="85" t="s">
        <v>44</v>
      </c>
      <c r="B38" s="123">
        <v>0.26804123711340205</v>
      </c>
      <c r="C38" s="124">
        <v>0.39655172413793105</v>
      </c>
      <c r="D38" s="124">
        <v>0.36416184971098264</v>
      </c>
      <c r="E38" s="124">
        <v>0.25</v>
      </c>
      <c r="F38" s="124">
        <v>0.4482758620689655</v>
      </c>
      <c r="G38" s="125">
        <v>0.33288770053475936</v>
      </c>
      <c r="I38" s="149"/>
      <c r="J38" s="149"/>
      <c r="K38" s="149"/>
      <c r="L38" s="149"/>
      <c r="M38" s="149"/>
      <c r="N38" s="149"/>
      <c r="O38" s="148"/>
      <c r="P38" s="98"/>
    </row>
    <row r="39" spans="1:16" ht="11.25">
      <c r="A39" s="85" t="s">
        <v>45</v>
      </c>
      <c r="B39" s="123">
        <v>0.32646048109965636</v>
      </c>
      <c r="C39" s="124">
        <v>0.3505747126436782</v>
      </c>
      <c r="D39" s="124">
        <v>0.3872832369942196</v>
      </c>
      <c r="E39" s="124">
        <v>0.40384615384615385</v>
      </c>
      <c r="F39" s="124">
        <v>0.43103448275862066</v>
      </c>
      <c r="G39" s="125">
        <v>0.35962566844919786</v>
      </c>
      <c r="I39" s="149"/>
      <c r="J39" s="149"/>
      <c r="K39" s="149"/>
      <c r="L39" s="149"/>
      <c r="M39" s="149"/>
      <c r="N39" s="149"/>
      <c r="O39" s="148"/>
      <c r="P39" s="98"/>
    </row>
    <row r="40" spans="1:16" ht="11.25">
      <c r="A40" s="85" t="s">
        <v>46</v>
      </c>
      <c r="B40" s="123">
        <v>0.16151202749140894</v>
      </c>
      <c r="C40" s="124">
        <v>0.07471264367816093</v>
      </c>
      <c r="D40" s="124">
        <v>0.11560693641618497</v>
      </c>
      <c r="E40" s="124">
        <v>0.15384615384615385</v>
      </c>
      <c r="F40" s="124">
        <v>0.08620689655172414</v>
      </c>
      <c r="G40" s="125">
        <v>0.12433155080213903</v>
      </c>
      <c r="I40" s="149"/>
      <c r="J40" s="149"/>
      <c r="K40" s="149"/>
      <c r="L40" s="149"/>
      <c r="M40" s="149"/>
      <c r="N40" s="149"/>
      <c r="O40" s="148"/>
      <c r="P40" s="98"/>
    </row>
    <row r="41" spans="1:16" ht="11.25">
      <c r="A41" s="85" t="s">
        <v>47</v>
      </c>
      <c r="B41" s="123">
        <v>0.06529209621993128</v>
      </c>
      <c r="C41" s="124">
        <v>0.040229885057471264</v>
      </c>
      <c r="D41" s="124">
        <v>0.057803468208092484</v>
      </c>
      <c r="E41" s="124">
        <v>0.07692307692307693</v>
      </c>
      <c r="F41" s="124">
        <v>0.034482758620689655</v>
      </c>
      <c r="G41" s="125">
        <v>0.05614973262032086</v>
      </c>
      <c r="I41" s="149"/>
      <c r="J41" s="149"/>
      <c r="K41" s="149"/>
      <c r="L41" s="149"/>
      <c r="M41" s="149"/>
      <c r="N41" s="149"/>
      <c r="O41" s="148"/>
      <c r="P41" s="98"/>
    </row>
    <row r="42" spans="1:16" ht="11.25">
      <c r="A42" s="85" t="s">
        <v>48</v>
      </c>
      <c r="B42" s="123">
        <v>0.030927835051546393</v>
      </c>
      <c r="C42" s="124">
        <v>0.040229885057471264</v>
      </c>
      <c r="D42" s="124">
        <v>0.005780346820809248</v>
      </c>
      <c r="E42" s="124">
        <v>0.019230769230769232</v>
      </c>
      <c r="F42" s="124">
        <v>0</v>
      </c>
      <c r="G42" s="125">
        <v>0.02406417112299465</v>
      </c>
      <c r="I42" s="149"/>
      <c r="J42" s="149"/>
      <c r="K42" s="149"/>
      <c r="L42" s="149"/>
      <c r="M42" s="149"/>
      <c r="N42" s="149"/>
      <c r="O42" s="148"/>
      <c r="P42" s="98"/>
    </row>
    <row r="43" spans="1:16" ht="11.25">
      <c r="A43" s="85" t="s">
        <v>49</v>
      </c>
      <c r="B43" s="123">
        <v>0.006872852233676976</v>
      </c>
      <c r="C43" s="124">
        <v>0.011494252873563218</v>
      </c>
      <c r="D43" s="124">
        <v>0.005780346820809248</v>
      </c>
      <c r="E43" s="124">
        <v>0.038461538461538464</v>
      </c>
      <c r="F43" s="124">
        <v>0</v>
      </c>
      <c r="G43" s="125">
        <v>0.009358288770053475</v>
      </c>
      <c r="I43" s="149"/>
      <c r="J43" s="149"/>
      <c r="K43" s="149"/>
      <c r="L43" s="149"/>
      <c r="M43" s="149"/>
      <c r="N43" s="149"/>
      <c r="O43" s="148"/>
      <c r="P43" s="98"/>
    </row>
    <row r="44" spans="1:16" ht="11.25">
      <c r="A44" s="85" t="s">
        <v>87</v>
      </c>
      <c r="B44" s="123">
        <v>0.013745704467353952</v>
      </c>
      <c r="C44" s="124">
        <v>0.011494252873563218</v>
      </c>
      <c r="D44" s="124">
        <v>0.005780346820809248</v>
      </c>
      <c r="E44" s="124">
        <v>0</v>
      </c>
      <c r="F44" s="124">
        <v>0</v>
      </c>
      <c r="G44" s="125">
        <v>0.009358288770053475</v>
      </c>
      <c r="I44" s="149"/>
      <c r="J44" s="149"/>
      <c r="K44" s="149"/>
      <c r="L44" s="149"/>
      <c r="M44" s="149"/>
      <c r="N44" s="149"/>
      <c r="O44" s="148"/>
      <c r="P44" s="98"/>
    </row>
    <row r="45" spans="1:16" ht="11.25">
      <c r="A45" s="85" t="s">
        <v>88</v>
      </c>
      <c r="B45" s="123">
        <v>0.12371134020618557</v>
      </c>
      <c r="C45" s="124">
        <v>0.06896551724137931</v>
      </c>
      <c r="D45" s="124">
        <v>0.04046242774566474</v>
      </c>
      <c r="E45" s="124">
        <v>0.038461538461538464</v>
      </c>
      <c r="F45" s="124">
        <v>0</v>
      </c>
      <c r="G45" s="125">
        <v>0.07620320855614973</v>
      </c>
      <c r="I45" s="149"/>
      <c r="J45" s="149"/>
      <c r="K45" s="149"/>
      <c r="L45" s="149"/>
      <c r="M45" s="149"/>
      <c r="N45" s="149"/>
      <c r="O45" s="148"/>
      <c r="P45" s="98"/>
    </row>
    <row r="46" spans="1:16" ht="11.25">
      <c r="A46" s="87" t="s">
        <v>19</v>
      </c>
      <c r="B46" s="119">
        <v>0</v>
      </c>
      <c r="C46" s="120">
        <v>0</v>
      </c>
      <c r="D46" s="120">
        <v>0</v>
      </c>
      <c r="E46" s="120">
        <v>0</v>
      </c>
      <c r="F46" s="120">
        <v>0</v>
      </c>
      <c r="G46" s="121">
        <v>0</v>
      </c>
      <c r="I46" s="149"/>
      <c r="J46" s="149"/>
      <c r="K46" s="149"/>
      <c r="L46" s="149"/>
      <c r="M46" s="149"/>
      <c r="N46" s="149"/>
      <c r="O46" s="148"/>
      <c r="P46" s="98"/>
    </row>
    <row r="47" spans="1:16" ht="11.25">
      <c r="A47" s="89" t="s">
        <v>51</v>
      </c>
      <c r="B47" s="116"/>
      <c r="C47" s="117"/>
      <c r="D47" s="117"/>
      <c r="E47" s="117"/>
      <c r="F47" s="117"/>
      <c r="G47" s="118"/>
      <c r="I47" s="149"/>
      <c r="J47" s="149"/>
      <c r="K47" s="149"/>
      <c r="L47" s="149"/>
      <c r="M47" s="149"/>
      <c r="N47" s="149"/>
      <c r="O47" s="148"/>
      <c r="P47" s="98"/>
    </row>
    <row r="48" spans="1:16" ht="11.25">
      <c r="A48" s="85" t="s">
        <v>52</v>
      </c>
      <c r="B48" s="123">
        <v>0.2153846153846154</v>
      </c>
      <c r="C48" s="124">
        <v>0.26618705035971224</v>
      </c>
      <c r="D48" s="124">
        <v>0.21518987341772153</v>
      </c>
      <c r="E48" s="124">
        <v>0.11764705882352941</v>
      </c>
      <c r="F48" s="124">
        <v>0.1935483870967742</v>
      </c>
      <c r="G48" s="125">
        <v>0.21796071094480823</v>
      </c>
      <c r="I48" s="149"/>
      <c r="J48" s="149"/>
      <c r="K48" s="149"/>
      <c r="L48" s="149"/>
      <c r="M48" s="149"/>
      <c r="N48" s="149"/>
      <c r="O48" s="148"/>
      <c r="P48" s="98"/>
    </row>
    <row r="49" spans="1:16" ht="11.25">
      <c r="A49" s="85" t="s">
        <v>53</v>
      </c>
      <c r="B49" s="123">
        <v>0.3282051282051282</v>
      </c>
      <c r="C49" s="124">
        <v>0.34172661870503596</v>
      </c>
      <c r="D49" s="124">
        <v>0.4345991561181435</v>
      </c>
      <c r="E49" s="124">
        <v>0.27450980392156865</v>
      </c>
      <c r="F49" s="124">
        <v>0.41935483870967744</v>
      </c>
      <c r="G49" s="125">
        <v>0.35547240411599623</v>
      </c>
      <c r="I49" s="149"/>
      <c r="J49" s="149"/>
      <c r="K49" s="149"/>
      <c r="L49" s="149"/>
      <c r="M49" s="149"/>
      <c r="N49" s="149"/>
      <c r="O49" s="148"/>
      <c r="P49" s="98"/>
    </row>
    <row r="50" spans="1:16" ht="11.25">
      <c r="A50" s="85" t="s">
        <v>44</v>
      </c>
      <c r="B50" s="123">
        <v>0.19743589743589743</v>
      </c>
      <c r="C50" s="124">
        <v>0.19424460431654678</v>
      </c>
      <c r="D50" s="124">
        <v>0.1940928270042194</v>
      </c>
      <c r="E50" s="124">
        <v>0.3137254901960784</v>
      </c>
      <c r="F50" s="124">
        <v>0.25806451612903225</v>
      </c>
      <c r="G50" s="125">
        <v>0.21047708138447146</v>
      </c>
      <c r="I50" s="149"/>
      <c r="J50" s="149"/>
      <c r="K50" s="149"/>
      <c r="L50" s="149"/>
      <c r="M50" s="149"/>
      <c r="N50" s="149"/>
      <c r="O50" s="148"/>
      <c r="P50" s="98"/>
    </row>
    <row r="51" spans="1:16" ht="11.25">
      <c r="A51" s="85" t="s">
        <v>45</v>
      </c>
      <c r="B51" s="123">
        <v>0.09487179487179487</v>
      </c>
      <c r="C51" s="124">
        <v>0.0539568345323741</v>
      </c>
      <c r="D51" s="124">
        <v>0.06329113924050633</v>
      </c>
      <c r="E51" s="124">
        <v>0.09803921568627451</v>
      </c>
      <c r="F51" s="124">
        <v>0.016129032258064516</v>
      </c>
      <c r="G51" s="125">
        <v>0.07296538821328344</v>
      </c>
      <c r="I51" s="149"/>
      <c r="J51" s="149"/>
      <c r="K51" s="149"/>
      <c r="L51" s="149"/>
      <c r="M51" s="149"/>
      <c r="N51" s="149"/>
      <c r="O51" s="148"/>
      <c r="P51" s="98"/>
    </row>
    <row r="52" spans="1:16" ht="11.25">
      <c r="A52" s="85" t="s">
        <v>46</v>
      </c>
      <c r="B52" s="123">
        <v>0.05641025641025641</v>
      </c>
      <c r="C52" s="124">
        <v>0.050359712230215826</v>
      </c>
      <c r="D52" s="124">
        <v>0.0379746835443038</v>
      </c>
      <c r="E52" s="124">
        <v>0.06862745098039216</v>
      </c>
      <c r="F52" s="124">
        <v>0.016129032258064516</v>
      </c>
      <c r="G52" s="125">
        <v>0.04957904583723106</v>
      </c>
      <c r="I52" s="149"/>
      <c r="J52" s="149"/>
      <c r="K52" s="149"/>
      <c r="L52" s="149"/>
      <c r="M52" s="149"/>
      <c r="N52" s="149"/>
      <c r="O52" s="148"/>
      <c r="P52" s="98"/>
    </row>
    <row r="53" spans="1:16" ht="11.25">
      <c r="A53" s="85" t="s">
        <v>47</v>
      </c>
      <c r="B53" s="123">
        <v>0.023076923076923078</v>
      </c>
      <c r="C53" s="124">
        <v>0.007194244604316547</v>
      </c>
      <c r="D53" s="124">
        <v>0.004219409282700422</v>
      </c>
      <c r="E53" s="124">
        <v>0.029411764705882353</v>
      </c>
      <c r="F53" s="124">
        <v>0.016129032258064516</v>
      </c>
      <c r="G53" s="125">
        <v>0.014967259120673527</v>
      </c>
      <c r="I53" s="149"/>
      <c r="J53" s="149"/>
      <c r="K53" s="149"/>
      <c r="L53" s="149"/>
      <c r="M53" s="149"/>
      <c r="N53" s="149"/>
      <c r="O53" s="148"/>
      <c r="P53" s="98"/>
    </row>
    <row r="54" spans="1:16" ht="11.25">
      <c r="A54" s="85" t="s">
        <v>48</v>
      </c>
      <c r="B54" s="123">
        <v>0.02564102564102564</v>
      </c>
      <c r="C54" s="124">
        <v>0.025179856115107913</v>
      </c>
      <c r="D54" s="124">
        <v>0.016877637130801686</v>
      </c>
      <c r="E54" s="124">
        <v>0.0196078431372549</v>
      </c>
      <c r="F54" s="124">
        <v>0</v>
      </c>
      <c r="G54" s="125">
        <v>0.021515434985968196</v>
      </c>
      <c r="I54" s="149"/>
      <c r="J54" s="149"/>
      <c r="K54" s="149"/>
      <c r="L54" s="149"/>
      <c r="M54" s="149"/>
      <c r="N54" s="149"/>
      <c r="O54" s="148"/>
      <c r="P54" s="98"/>
    </row>
    <row r="55" spans="1:16" ht="11.25">
      <c r="A55" s="85" t="s">
        <v>49</v>
      </c>
      <c r="B55" s="123">
        <v>0.007692307692307693</v>
      </c>
      <c r="C55" s="124">
        <v>0.007194244604316547</v>
      </c>
      <c r="D55" s="124">
        <v>0.004219409282700422</v>
      </c>
      <c r="E55" s="124">
        <v>0.0196078431372549</v>
      </c>
      <c r="F55" s="124">
        <v>0.016129032258064516</v>
      </c>
      <c r="G55" s="125">
        <v>0.00841908325537886</v>
      </c>
      <c r="I55" s="149"/>
      <c r="J55" s="149"/>
      <c r="K55" s="149"/>
      <c r="L55" s="149"/>
      <c r="M55" s="149"/>
      <c r="N55" s="149"/>
      <c r="O55" s="148"/>
      <c r="P55" s="98"/>
    </row>
    <row r="56" spans="1:16" ht="11.25">
      <c r="A56" s="85" t="s">
        <v>50</v>
      </c>
      <c r="B56" s="123">
        <v>0.05128205128205128</v>
      </c>
      <c r="C56" s="124">
        <v>0.0539568345323741</v>
      </c>
      <c r="D56" s="124">
        <v>0.029535864978902954</v>
      </c>
      <c r="E56" s="124">
        <v>0.058823529411764705</v>
      </c>
      <c r="F56" s="124">
        <v>0.06451612903225806</v>
      </c>
      <c r="G56" s="125">
        <v>0.04864359214218896</v>
      </c>
      <c r="I56" s="149"/>
      <c r="J56" s="149"/>
      <c r="K56" s="149"/>
      <c r="L56" s="149"/>
      <c r="M56" s="149"/>
      <c r="N56" s="149"/>
      <c r="O56" s="148"/>
      <c r="P56" s="98"/>
    </row>
    <row r="57" spans="1:16" ht="11.25">
      <c r="A57" s="87" t="s">
        <v>19</v>
      </c>
      <c r="B57" s="119">
        <v>0</v>
      </c>
      <c r="C57" s="120">
        <v>0</v>
      </c>
      <c r="D57" s="120">
        <v>0</v>
      </c>
      <c r="E57" s="120">
        <v>0</v>
      </c>
      <c r="F57" s="120">
        <v>0</v>
      </c>
      <c r="G57" s="121">
        <v>0</v>
      </c>
      <c r="I57" s="149"/>
      <c r="J57" s="149"/>
      <c r="K57" s="149"/>
      <c r="L57" s="149"/>
      <c r="M57" s="149"/>
      <c r="N57" s="149"/>
      <c r="O57" s="148"/>
      <c r="P57" s="98"/>
    </row>
    <row r="58" spans="1:16" ht="11.25">
      <c r="A58" s="85" t="s">
        <v>68</v>
      </c>
      <c r="B58" s="131">
        <v>3.078</v>
      </c>
      <c r="C58" s="132">
        <v>2.95</v>
      </c>
      <c r="D58" s="132">
        <v>3.31478</v>
      </c>
      <c r="E58" s="132">
        <v>2.95891</v>
      </c>
      <c r="F58" s="132">
        <v>3.218</v>
      </c>
      <c r="G58" s="133">
        <v>3.099</v>
      </c>
      <c r="I58" s="169"/>
      <c r="J58" s="169"/>
      <c r="K58" s="169"/>
      <c r="L58" s="169"/>
      <c r="M58" s="169"/>
      <c r="N58" s="169"/>
      <c r="O58" s="98"/>
      <c r="P58" s="98"/>
    </row>
    <row r="59" spans="1:16" ht="11.25">
      <c r="A59" s="134" t="s">
        <v>69</v>
      </c>
      <c r="B59" s="135">
        <v>0.49</v>
      </c>
      <c r="C59" s="136">
        <v>0.4525</v>
      </c>
      <c r="D59" s="136">
        <v>0.423</v>
      </c>
      <c r="E59" s="136">
        <v>0.4725</v>
      </c>
      <c r="F59" s="136">
        <v>0.3717</v>
      </c>
      <c r="G59" s="137">
        <v>0.477</v>
      </c>
      <c r="I59" s="169"/>
      <c r="J59" s="169"/>
      <c r="K59" s="169"/>
      <c r="L59" s="169"/>
      <c r="M59" s="169"/>
      <c r="N59" s="169"/>
      <c r="O59" s="98"/>
      <c r="P59" s="98"/>
    </row>
    <row r="60" spans="1:16" ht="11.25">
      <c r="A60" s="154" t="s">
        <v>109</v>
      </c>
      <c r="B60" s="88"/>
      <c r="C60" s="88"/>
      <c r="D60" s="88"/>
      <c r="E60" s="88"/>
      <c r="F60" s="88"/>
      <c r="G60" s="138"/>
      <c r="I60" s="98"/>
      <c r="J60" s="98"/>
      <c r="K60" s="98"/>
      <c r="L60" s="98"/>
      <c r="M60" s="98"/>
      <c r="N60" s="98"/>
      <c r="O60" s="98"/>
      <c r="P60" s="98"/>
    </row>
    <row r="61" spans="1:16" ht="13.5" customHeight="1">
      <c r="A61" s="48" t="s">
        <v>85</v>
      </c>
      <c r="I61" s="98"/>
      <c r="J61" s="98"/>
      <c r="K61" s="98"/>
      <c r="L61" s="98"/>
      <c r="M61" s="98"/>
      <c r="N61" s="98"/>
      <c r="O61" s="98"/>
      <c r="P61" s="98"/>
    </row>
    <row r="62" spans="1:16" ht="13.5" customHeight="1">
      <c r="A62" s="52" t="s">
        <v>101</v>
      </c>
      <c r="I62" s="161"/>
      <c r="J62" s="161"/>
      <c r="K62" s="98"/>
      <c r="L62" s="98"/>
      <c r="M62" s="98"/>
      <c r="N62" s="98"/>
      <c r="O62" s="98"/>
      <c r="P62" s="98"/>
    </row>
    <row r="63" spans="1:16" ht="27" customHeight="1">
      <c r="A63" s="53" t="s">
        <v>70</v>
      </c>
      <c r="I63" s="98"/>
      <c r="J63" s="98"/>
      <c r="K63" s="98"/>
      <c r="L63" s="98"/>
      <c r="M63" s="98"/>
      <c r="N63" s="98"/>
      <c r="O63" s="98"/>
      <c r="P63" s="98"/>
    </row>
    <row r="64" spans="1:16" ht="24.75" customHeight="1">
      <c r="A64" s="49"/>
      <c r="I64" s="98"/>
      <c r="J64" s="98"/>
      <c r="K64" s="98"/>
      <c r="L64" s="98"/>
      <c r="M64" s="98"/>
      <c r="N64" s="98"/>
      <c r="O64" s="98"/>
      <c r="P64" s="98"/>
    </row>
    <row r="65" spans="2:16" ht="11.25" customHeight="1">
      <c r="B65" s="139" t="s">
        <v>71</v>
      </c>
      <c r="C65" s="140"/>
      <c r="D65" s="140"/>
      <c r="E65" s="140"/>
      <c r="F65" s="140"/>
      <c r="G65" s="141"/>
      <c r="I65" s="162"/>
      <c r="J65" s="162"/>
      <c r="K65" s="162"/>
      <c r="L65" s="162"/>
      <c r="M65" s="162"/>
      <c r="N65" s="162"/>
      <c r="O65" s="98"/>
      <c r="P65" s="98"/>
    </row>
    <row r="66" spans="1:16" ht="11.25" customHeight="1">
      <c r="A66" s="103" t="s">
        <v>60</v>
      </c>
      <c r="B66" s="104" t="s">
        <v>89</v>
      </c>
      <c r="C66" s="105" t="s">
        <v>61</v>
      </c>
      <c r="D66" s="106" t="s">
        <v>62</v>
      </c>
      <c r="E66" s="106" t="s">
        <v>63</v>
      </c>
      <c r="F66" s="106" t="s">
        <v>64</v>
      </c>
      <c r="G66" s="107" t="s">
        <v>16</v>
      </c>
      <c r="I66" s="163"/>
      <c r="J66" s="163"/>
      <c r="K66" s="164"/>
      <c r="L66" s="164"/>
      <c r="M66" s="164"/>
      <c r="N66" s="164"/>
      <c r="O66" s="98"/>
      <c r="P66" s="98"/>
    </row>
    <row r="67" spans="1:16" ht="11.25">
      <c r="A67" s="110" t="s">
        <v>16</v>
      </c>
      <c r="B67" s="111">
        <v>242</v>
      </c>
      <c r="C67" s="112">
        <v>168</v>
      </c>
      <c r="D67" s="112">
        <v>159</v>
      </c>
      <c r="E67" s="112">
        <v>58</v>
      </c>
      <c r="F67" s="112">
        <v>47</v>
      </c>
      <c r="G67" s="113">
        <v>676</v>
      </c>
      <c r="I67" s="165"/>
      <c r="J67" s="165"/>
      <c r="K67" s="166"/>
      <c r="L67" s="166"/>
      <c r="M67" s="166"/>
      <c r="N67" s="166"/>
      <c r="O67" s="148"/>
      <c r="P67" s="98"/>
    </row>
    <row r="68" spans="1:16" ht="11.25">
      <c r="A68" s="85" t="s">
        <v>17</v>
      </c>
      <c r="B68" s="116">
        <v>0.7107438016528925</v>
      </c>
      <c r="C68" s="117">
        <v>0.5833333333333334</v>
      </c>
      <c r="D68" s="117">
        <v>0.8742138364779874</v>
      </c>
      <c r="E68" s="117">
        <v>0.15517241379310345</v>
      </c>
      <c r="F68" s="117">
        <v>0.8936170212765957</v>
      </c>
      <c r="G68" s="118">
        <v>0.6804733727810651</v>
      </c>
      <c r="I68" s="149"/>
      <c r="J68" s="149"/>
      <c r="K68" s="149"/>
      <c r="L68" s="149"/>
      <c r="M68" s="149"/>
      <c r="N68" s="166"/>
      <c r="O68" s="148"/>
      <c r="P68" s="98"/>
    </row>
    <row r="69" spans="1:16" ht="11.25">
      <c r="A69" s="85" t="s">
        <v>18</v>
      </c>
      <c r="B69" s="116">
        <v>0.2892561983471074</v>
      </c>
      <c r="C69" s="117">
        <v>0.4166666666666667</v>
      </c>
      <c r="D69" s="117">
        <v>0.12578616352201258</v>
      </c>
      <c r="E69" s="117">
        <v>0.8448275862068966</v>
      </c>
      <c r="F69" s="117">
        <v>0.10638297872340426</v>
      </c>
      <c r="G69" s="118">
        <v>0.3165680473372781</v>
      </c>
      <c r="I69" s="149"/>
      <c r="J69" s="149"/>
      <c r="K69" s="149"/>
      <c r="L69" s="149"/>
      <c r="M69" s="149"/>
      <c r="N69" s="166"/>
      <c r="O69" s="148"/>
      <c r="P69" s="98"/>
    </row>
    <row r="70" spans="1:16" ht="11.25">
      <c r="A70" s="87" t="s">
        <v>19</v>
      </c>
      <c r="B70" s="119">
        <v>0</v>
      </c>
      <c r="C70" s="120">
        <v>0</v>
      </c>
      <c r="D70" s="120">
        <v>0</v>
      </c>
      <c r="E70" s="120">
        <v>0</v>
      </c>
      <c r="F70" s="120">
        <v>0</v>
      </c>
      <c r="G70" s="121">
        <v>0.0029585798816568047</v>
      </c>
      <c r="I70" s="149"/>
      <c r="J70" s="149"/>
      <c r="K70" s="149"/>
      <c r="L70" s="149"/>
      <c r="M70" s="149"/>
      <c r="N70" s="166"/>
      <c r="O70" s="148"/>
      <c r="P70" s="98"/>
    </row>
    <row r="71" spans="1:16" ht="11.25">
      <c r="A71" s="85" t="s">
        <v>20</v>
      </c>
      <c r="B71" s="123">
        <v>0.859504132231405</v>
      </c>
      <c r="C71" s="124">
        <v>0.9285714285714286</v>
      </c>
      <c r="D71" s="124">
        <v>0.89937106918239</v>
      </c>
      <c r="E71" s="124">
        <v>0.9310344827586207</v>
      </c>
      <c r="F71" s="124">
        <v>0.8936170212765957</v>
      </c>
      <c r="G71" s="125">
        <v>0.8920118343195266</v>
      </c>
      <c r="I71" s="149"/>
      <c r="J71" s="149"/>
      <c r="K71" s="149"/>
      <c r="L71" s="149"/>
      <c r="M71" s="149"/>
      <c r="N71" s="166"/>
      <c r="O71" s="148"/>
      <c r="P71" s="98"/>
    </row>
    <row r="72" spans="1:16" ht="11.25">
      <c r="A72" s="85" t="s">
        <v>21</v>
      </c>
      <c r="B72" s="123">
        <v>0.09917355371900827</v>
      </c>
      <c r="C72" s="124">
        <v>0.041666666666666664</v>
      </c>
      <c r="D72" s="124">
        <v>0.06918238993710692</v>
      </c>
      <c r="E72" s="124">
        <v>0.034482758620689655</v>
      </c>
      <c r="F72" s="124">
        <v>0.10638297872340426</v>
      </c>
      <c r="G72" s="125">
        <v>0.07248520710059171</v>
      </c>
      <c r="I72" s="149"/>
      <c r="J72" s="149"/>
      <c r="K72" s="149"/>
      <c r="L72" s="149"/>
      <c r="M72" s="149"/>
      <c r="N72" s="166"/>
      <c r="O72" s="148"/>
      <c r="P72" s="98"/>
    </row>
    <row r="73" spans="1:16" ht="11.25">
      <c r="A73" s="85" t="s">
        <v>22</v>
      </c>
      <c r="B73" s="123">
        <v>0.012396694214876033</v>
      </c>
      <c r="C73" s="124">
        <v>0.005952380952380952</v>
      </c>
      <c r="D73" s="124">
        <v>0.012578616352201259</v>
      </c>
      <c r="E73" s="124">
        <v>0.034482758620689655</v>
      </c>
      <c r="F73" s="124">
        <v>0</v>
      </c>
      <c r="G73" s="125">
        <v>0.011834319526627219</v>
      </c>
      <c r="I73" s="149"/>
      <c r="J73" s="149"/>
      <c r="K73" s="149"/>
      <c r="L73" s="149"/>
      <c r="M73" s="149"/>
      <c r="N73" s="166"/>
      <c r="O73" s="148"/>
      <c r="P73" s="98"/>
    </row>
    <row r="74" spans="1:16" ht="11.25">
      <c r="A74" s="85" t="s">
        <v>23</v>
      </c>
      <c r="B74" s="123">
        <v>0.004132231404958678</v>
      </c>
      <c r="C74" s="124">
        <v>0</v>
      </c>
      <c r="D74" s="124">
        <v>0</v>
      </c>
      <c r="E74" s="124">
        <v>0</v>
      </c>
      <c r="F74" s="124">
        <v>0</v>
      </c>
      <c r="G74" s="125">
        <v>0.0014792899408284023</v>
      </c>
      <c r="I74" s="149"/>
      <c r="J74" s="149"/>
      <c r="K74" s="149"/>
      <c r="L74" s="149"/>
      <c r="M74" s="149"/>
      <c r="N74" s="166"/>
      <c r="O74" s="148"/>
      <c r="P74" s="98"/>
    </row>
    <row r="75" spans="1:16" ht="11.25">
      <c r="A75" s="85" t="s">
        <v>24</v>
      </c>
      <c r="B75" s="123">
        <v>0.02066115702479339</v>
      </c>
      <c r="C75" s="124">
        <v>0.017857142857142856</v>
      </c>
      <c r="D75" s="124">
        <v>0.018867924528301886</v>
      </c>
      <c r="E75" s="124">
        <v>0</v>
      </c>
      <c r="F75" s="124">
        <v>0</v>
      </c>
      <c r="G75" s="125">
        <v>0.016272189349112426</v>
      </c>
      <c r="I75" s="149"/>
      <c r="J75" s="149"/>
      <c r="K75" s="149"/>
      <c r="L75" s="149"/>
      <c r="M75" s="149"/>
      <c r="N75" s="166"/>
      <c r="O75" s="148"/>
      <c r="P75" s="98"/>
    </row>
    <row r="76" spans="1:16" ht="11.25">
      <c r="A76" s="85" t="s">
        <v>25</v>
      </c>
      <c r="B76" s="123">
        <v>0.004132231404958678</v>
      </c>
      <c r="C76" s="124">
        <v>0.005952380952380952</v>
      </c>
      <c r="D76" s="124">
        <v>0</v>
      </c>
      <c r="E76" s="124">
        <v>0</v>
      </c>
      <c r="F76" s="124">
        <v>0</v>
      </c>
      <c r="G76" s="125">
        <v>0.0029585798816568047</v>
      </c>
      <c r="I76" s="149"/>
      <c r="J76" s="149"/>
      <c r="K76" s="149"/>
      <c r="L76" s="149"/>
      <c r="M76" s="149"/>
      <c r="N76" s="166"/>
      <c r="O76" s="148"/>
      <c r="P76" s="98"/>
    </row>
    <row r="77" spans="1:16" ht="11.25">
      <c r="A77" s="87" t="s">
        <v>19</v>
      </c>
      <c r="B77" s="119">
        <v>0</v>
      </c>
      <c r="C77" s="120">
        <v>0</v>
      </c>
      <c r="D77" s="120">
        <v>0</v>
      </c>
      <c r="E77" s="120">
        <v>0</v>
      </c>
      <c r="F77" s="120">
        <v>0</v>
      </c>
      <c r="G77" s="121">
        <v>0.0029585798816568047</v>
      </c>
      <c r="I77" s="149"/>
      <c r="J77" s="149"/>
      <c r="K77" s="149"/>
      <c r="L77" s="149"/>
      <c r="M77" s="149"/>
      <c r="N77" s="166"/>
      <c r="O77" s="170"/>
      <c r="P77" s="98"/>
    </row>
    <row r="78" spans="1:16" ht="11.25">
      <c r="A78" s="85" t="s">
        <v>66</v>
      </c>
      <c r="B78" s="116" t="s">
        <v>111</v>
      </c>
      <c r="C78" s="117" t="s">
        <v>110</v>
      </c>
      <c r="D78" s="117" t="s">
        <v>113</v>
      </c>
      <c r="E78" s="117" t="s">
        <v>112</v>
      </c>
      <c r="F78" s="117" t="s">
        <v>114</v>
      </c>
      <c r="G78" s="118" t="s">
        <v>110</v>
      </c>
      <c r="I78" s="149"/>
      <c r="J78" s="149"/>
      <c r="K78" s="149"/>
      <c r="L78" s="149"/>
      <c r="M78" s="149"/>
      <c r="N78" s="149"/>
      <c r="O78" s="156"/>
      <c r="P78" s="98"/>
    </row>
    <row r="79" spans="1:16" ht="11.25">
      <c r="A79" s="87" t="s">
        <v>67</v>
      </c>
      <c r="B79" s="126">
        <v>23.24</v>
      </c>
      <c r="C79" s="151">
        <v>22.75</v>
      </c>
      <c r="D79" s="122">
        <v>22.78</v>
      </c>
      <c r="E79" s="151">
        <v>23</v>
      </c>
      <c r="F79" s="122">
        <v>22.39</v>
      </c>
      <c r="G79" s="127">
        <v>22.89</v>
      </c>
      <c r="I79" s="167"/>
      <c r="J79" s="167"/>
      <c r="K79" s="167"/>
      <c r="L79" s="167"/>
      <c r="M79" s="167"/>
      <c r="N79" s="167"/>
      <c r="O79" s="168"/>
      <c r="P79" s="98"/>
    </row>
    <row r="80" spans="1:16" ht="11.25">
      <c r="A80" s="85" t="s">
        <v>29</v>
      </c>
      <c r="B80" s="123">
        <v>0.5578512396694215</v>
      </c>
      <c r="C80" s="124">
        <v>0.9285714285714286</v>
      </c>
      <c r="D80" s="124">
        <v>0.9245283018867925</v>
      </c>
      <c r="E80" s="124">
        <v>0.9137931034482759</v>
      </c>
      <c r="F80" s="124">
        <v>1</v>
      </c>
      <c r="G80" s="125">
        <v>0.7958579881656804</v>
      </c>
      <c r="I80" s="149"/>
      <c r="J80" s="149"/>
      <c r="K80" s="149"/>
      <c r="L80" s="149"/>
      <c r="M80" s="149"/>
      <c r="N80" s="166"/>
      <c r="O80" s="148"/>
      <c r="P80" s="98"/>
    </row>
    <row r="81" spans="1:16" ht="11.25">
      <c r="A81" s="85" t="s">
        <v>30</v>
      </c>
      <c r="B81" s="123">
        <v>0.01652892561983471</v>
      </c>
      <c r="C81" s="124">
        <v>0</v>
      </c>
      <c r="D81" s="124">
        <v>0</v>
      </c>
      <c r="E81" s="124">
        <v>0</v>
      </c>
      <c r="F81" s="124">
        <v>0</v>
      </c>
      <c r="G81" s="125">
        <v>0.005917159763313609</v>
      </c>
      <c r="I81" s="149"/>
      <c r="J81" s="149"/>
      <c r="K81" s="149"/>
      <c r="L81" s="149"/>
      <c r="M81" s="149"/>
      <c r="N81" s="166"/>
      <c r="O81" s="148"/>
      <c r="P81" s="98"/>
    </row>
    <row r="82" spans="1:16" ht="11.25">
      <c r="A82" s="85" t="s">
        <v>31</v>
      </c>
      <c r="B82" s="123">
        <v>0.24793388429752067</v>
      </c>
      <c r="C82" s="124">
        <v>0</v>
      </c>
      <c r="D82" s="124">
        <v>0.07547169811320754</v>
      </c>
      <c r="E82" s="124">
        <v>0.08620689655172414</v>
      </c>
      <c r="F82" s="124">
        <v>0</v>
      </c>
      <c r="G82" s="125">
        <v>0.11390532544378698</v>
      </c>
      <c r="I82" s="149"/>
      <c r="J82" s="149"/>
      <c r="K82" s="149"/>
      <c r="L82" s="149"/>
      <c r="M82" s="149"/>
      <c r="N82" s="166"/>
      <c r="O82" s="148"/>
      <c r="P82" s="98"/>
    </row>
    <row r="83" spans="1:16" ht="11.25">
      <c r="A83" s="85" t="s">
        <v>32</v>
      </c>
      <c r="B83" s="123">
        <v>0.0371900826446281</v>
      </c>
      <c r="C83" s="124">
        <v>0</v>
      </c>
      <c r="D83" s="124">
        <v>0</v>
      </c>
      <c r="E83" s="124">
        <v>0</v>
      </c>
      <c r="F83" s="124">
        <v>0</v>
      </c>
      <c r="G83" s="125">
        <v>0.013313609467455622</v>
      </c>
      <c r="I83" s="149"/>
      <c r="J83" s="149"/>
      <c r="K83" s="149"/>
      <c r="L83" s="149"/>
      <c r="M83" s="149"/>
      <c r="N83" s="166"/>
      <c r="O83" s="148"/>
      <c r="P83" s="98"/>
    </row>
    <row r="84" spans="1:16" ht="11.25">
      <c r="A84" s="85" t="s">
        <v>33</v>
      </c>
      <c r="B84" s="123">
        <v>0</v>
      </c>
      <c r="C84" s="124">
        <v>0.15476190476190477</v>
      </c>
      <c r="D84" s="124">
        <v>0</v>
      </c>
      <c r="E84" s="124">
        <v>0</v>
      </c>
      <c r="F84" s="124">
        <v>0</v>
      </c>
      <c r="G84" s="125">
        <v>0.038461538461538464</v>
      </c>
      <c r="I84" s="149"/>
      <c r="J84" s="149"/>
      <c r="K84" s="149"/>
      <c r="L84" s="149"/>
      <c r="M84" s="149"/>
      <c r="N84" s="166"/>
      <c r="O84" s="148"/>
      <c r="P84" s="98"/>
    </row>
    <row r="85" spans="1:16" ht="11.25">
      <c r="A85" s="85" t="s">
        <v>34</v>
      </c>
      <c r="B85" s="123">
        <v>0.14049586776859505</v>
      </c>
      <c r="C85" s="124">
        <v>0</v>
      </c>
      <c r="D85" s="124">
        <v>0</v>
      </c>
      <c r="E85" s="124">
        <v>0</v>
      </c>
      <c r="F85" s="124">
        <v>0</v>
      </c>
      <c r="G85" s="125">
        <v>0.05029585798816568</v>
      </c>
      <c r="I85" s="149"/>
      <c r="J85" s="149"/>
      <c r="K85" s="149"/>
      <c r="L85" s="149"/>
      <c r="M85" s="149"/>
      <c r="N85" s="166"/>
      <c r="O85" s="148"/>
      <c r="P85" s="98"/>
    </row>
    <row r="86" spans="1:16" ht="11.25">
      <c r="A86" s="87" t="s">
        <v>19</v>
      </c>
      <c r="B86" s="119">
        <v>0</v>
      </c>
      <c r="C86" s="120">
        <v>0</v>
      </c>
      <c r="D86" s="120">
        <v>0</v>
      </c>
      <c r="E86" s="120">
        <v>0</v>
      </c>
      <c r="F86" s="120">
        <v>0</v>
      </c>
      <c r="G86" s="121">
        <v>0.0029585798816568047</v>
      </c>
      <c r="I86" s="149"/>
      <c r="J86" s="149"/>
      <c r="K86" s="149"/>
      <c r="L86" s="149"/>
      <c r="M86" s="149"/>
      <c r="N86" s="166"/>
      <c r="O86" s="170"/>
      <c r="P86" s="98"/>
    </row>
    <row r="87" spans="1:16" ht="11.25">
      <c r="A87" s="85" t="s">
        <v>104</v>
      </c>
      <c r="B87" s="116">
        <v>0.49173553719008267</v>
      </c>
      <c r="C87" s="117">
        <v>0.5059523809523809</v>
      </c>
      <c r="D87" s="117">
        <v>0.7358490566037735</v>
      </c>
      <c r="E87" s="117">
        <v>0.6724137931034483</v>
      </c>
      <c r="F87" s="117">
        <v>0.5106382978723404</v>
      </c>
      <c r="G87" s="118">
        <v>0.5680473372781065</v>
      </c>
      <c r="I87" s="149"/>
      <c r="J87" s="149"/>
      <c r="K87" s="149"/>
      <c r="L87" s="149"/>
      <c r="M87" s="149"/>
      <c r="N87" s="166"/>
      <c r="O87" s="148"/>
      <c r="P87" s="98"/>
    </row>
    <row r="88" spans="1:16" ht="11.25">
      <c r="A88" s="85" t="s">
        <v>105</v>
      </c>
      <c r="B88" s="116">
        <v>0.23553719008264462</v>
      </c>
      <c r="C88" s="117">
        <v>0.19642857142857142</v>
      </c>
      <c r="D88" s="117">
        <v>0.0880503144654088</v>
      </c>
      <c r="E88" s="117">
        <v>0.10344827586206896</v>
      </c>
      <c r="F88" s="117">
        <v>0</v>
      </c>
      <c r="G88" s="118">
        <v>0.16272189349112426</v>
      </c>
      <c r="I88" s="149"/>
      <c r="J88" s="149"/>
      <c r="K88" s="149"/>
      <c r="L88" s="149"/>
      <c r="M88" s="149"/>
      <c r="N88" s="166"/>
      <c r="O88" s="148"/>
      <c r="P88" s="98"/>
    </row>
    <row r="89" spans="1:16" ht="11.25">
      <c r="A89" s="85" t="s">
        <v>106</v>
      </c>
      <c r="B89" s="116">
        <v>0.2727272727272727</v>
      </c>
      <c r="C89" s="117">
        <v>0.2976190476190476</v>
      </c>
      <c r="D89" s="117">
        <v>0.1761006289308176</v>
      </c>
      <c r="E89" s="117">
        <v>0.22413793103448276</v>
      </c>
      <c r="F89" s="117">
        <v>0.48936170212765956</v>
      </c>
      <c r="G89" s="118">
        <v>0.26627218934911245</v>
      </c>
      <c r="I89" s="149"/>
      <c r="J89" s="149"/>
      <c r="K89" s="149"/>
      <c r="L89" s="149"/>
      <c r="M89" s="149"/>
      <c r="N89" s="166"/>
      <c r="O89" s="148"/>
      <c r="P89" s="98"/>
    </row>
    <row r="90" spans="1:16" ht="11.25">
      <c r="A90" s="87" t="s">
        <v>19</v>
      </c>
      <c r="B90" s="128">
        <v>0</v>
      </c>
      <c r="C90" s="129">
        <v>0</v>
      </c>
      <c r="D90" s="129">
        <v>0</v>
      </c>
      <c r="E90" s="129">
        <v>0</v>
      </c>
      <c r="F90" s="129">
        <v>0</v>
      </c>
      <c r="G90" s="130">
        <v>0.0029585798816568047</v>
      </c>
      <c r="I90" s="149"/>
      <c r="J90" s="149"/>
      <c r="K90" s="149"/>
      <c r="L90" s="149"/>
      <c r="M90" s="149"/>
      <c r="N90" s="166"/>
      <c r="O90" s="170"/>
      <c r="P90" s="98"/>
    </row>
    <row r="91" spans="1:16" ht="11.25">
      <c r="A91" s="85" t="s">
        <v>39</v>
      </c>
      <c r="B91" s="123">
        <v>0.3925619834710744</v>
      </c>
      <c r="C91" s="124">
        <v>0.39880952380952384</v>
      </c>
      <c r="D91" s="124">
        <v>0.3836477987421384</v>
      </c>
      <c r="E91" s="124">
        <v>0.39655172413793105</v>
      </c>
      <c r="F91" s="124">
        <v>0.5531914893617021</v>
      </c>
      <c r="G91" s="125">
        <v>0.40236686390532544</v>
      </c>
      <c r="I91" s="171"/>
      <c r="J91" s="171"/>
      <c r="K91" s="171"/>
      <c r="L91" s="171"/>
      <c r="M91" s="171"/>
      <c r="N91" s="166"/>
      <c r="O91" s="148"/>
      <c r="P91" s="98"/>
    </row>
    <row r="92" spans="1:16" ht="11.25">
      <c r="A92" s="85" t="s">
        <v>40</v>
      </c>
      <c r="B92" s="123">
        <v>0.5950413223140496</v>
      </c>
      <c r="C92" s="124">
        <v>0.6011904761904762</v>
      </c>
      <c r="D92" s="124">
        <v>0.610062893081761</v>
      </c>
      <c r="E92" s="124">
        <v>0.603448275862069</v>
      </c>
      <c r="F92" s="124">
        <v>0.425531914893617</v>
      </c>
      <c r="G92" s="125">
        <v>0.5872781065088757</v>
      </c>
      <c r="I92" s="149"/>
      <c r="J92" s="149"/>
      <c r="K92" s="149"/>
      <c r="L92" s="149"/>
      <c r="M92" s="149"/>
      <c r="N92" s="166"/>
      <c r="O92" s="148"/>
      <c r="P92" s="98"/>
    </row>
    <row r="93" spans="1:16" ht="11.25">
      <c r="A93" s="85" t="s">
        <v>41</v>
      </c>
      <c r="B93" s="123">
        <v>0.012396694214876033</v>
      </c>
      <c r="C93" s="124">
        <v>0</v>
      </c>
      <c r="D93" s="124">
        <v>0.006289308176100629</v>
      </c>
      <c r="E93" s="124">
        <v>0</v>
      </c>
      <c r="F93" s="124">
        <v>0.02127659574468085</v>
      </c>
      <c r="G93" s="125">
        <v>0.0073964497041420114</v>
      </c>
      <c r="I93" s="149"/>
      <c r="J93" s="149"/>
      <c r="K93" s="149"/>
      <c r="L93" s="149"/>
      <c r="M93" s="149"/>
      <c r="N93" s="166"/>
      <c r="O93" s="148"/>
      <c r="P93" s="98"/>
    </row>
    <row r="94" spans="1:16" ht="11.25">
      <c r="A94" s="87" t="s">
        <v>19</v>
      </c>
      <c r="B94" s="119">
        <v>0</v>
      </c>
      <c r="C94" s="120">
        <v>0</v>
      </c>
      <c r="D94" s="120">
        <v>0</v>
      </c>
      <c r="E94" s="120">
        <v>0</v>
      </c>
      <c r="F94" s="120">
        <v>0</v>
      </c>
      <c r="G94" s="121">
        <v>0.0029585798816568047</v>
      </c>
      <c r="I94" s="149"/>
      <c r="J94" s="149"/>
      <c r="K94" s="149"/>
      <c r="L94" s="149"/>
      <c r="M94" s="149"/>
      <c r="N94" s="166"/>
      <c r="O94" s="170"/>
      <c r="P94" s="98"/>
    </row>
    <row r="95" spans="1:16" ht="11.25">
      <c r="A95" s="85" t="s">
        <v>42</v>
      </c>
      <c r="B95" s="123"/>
      <c r="C95" s="124"/>
      <c r="D95" s="124"/>
      <c r="E95" s="124"/>
      <c r="F95" s="124"/>
      <c r="G95" s="125"/>
      <c r="I95" s="149"/>
      <c r="J95" s="149"/>
      <c r="K95" s="149"/>
      <c r="L95" s="149"/>
      <c r="M95" s="149"/>
      <c r="N95" s="166"/>
      <c r="O95" s="148"/>
      <c r="P95" s="98"/>
    </row>
    <row r="96" spans="1:16" ht="11.25">
      <c r="A96" s="85" t="s">
        <v>43</v>
      </c>
      <c r="B96" s="123">
        <v>0</v>
      </c>
      <c r="C96" s="124">
        <v>0</v>
      </c>
      <c r="D96" s="124">
        <v>0.01639344262295082</v>
      </c>
      <c r="E96" s="124">
        <v>0.043478260869565216</v>
      </c>
      <c r="F96" s="124">
        <v>0</v>
      </c>
      <c r="G96" s="125">
        <v>0.007352941176470588</v>
      </c>
      <c r="I96" s="149"/>
      <c r="J96" s="149"/>
      <c r="K96" s="149"/>
      <c r="L96" s="149"/>
      <c r="M96" s="149"/>
      <c r="N96" s="166"/>
      <c r="O96" s="148"/>
      <c r="P96" s="98"/>
    </row>
    <row r="97" spans="1:16" ht="11.25">
      <c r="A97" s="85" t="s">
        <v>44</v>
      </c>
      <c r="B97" s="123">
        <v>0.3368421052631579</v>
      </c>
      <c r="C97" s="124">
        <v>0.417910447761194</v>
      </c>
      <c r="D97" s="124">
        <v>0.47540983606557374</v>
      </c>
      <c r="E97" s="124">
        <v>0.30434782608695654</v>
      </c>
      <c r="F97" s="124">
        <v>0.38461538461538464</v>
      </c>
      <c r="G97" s="125">
        <v>0.3897058823529412</v>
      </c>
      <c r="I97" s="149"/>
      <c r="J97" s="149"/>
      <c r="K97" s="149"/>
      <c r="L97" s="149"/>
      <c r="M97" s="149"/>
      <c r="N97" s="166"/>
      <c r="O97" s="148"/>
      <c r="P97" s="98"/>
    </row>
    <row r="98" spans="1:16" ht="11.25">
      <c r="A98" s="85" t="s">
        <v>45</v>
      </c>
      <c r="B98" s="123">
        <v>0.3157894736842105</v>
      </c>
      <c r="C98" s="124">
        <v>0.31343283582089554</v>
      </c>
      <c r="D98" s="124">
        <v>0.32786885245901637</v>
      </c>
      <c r="E98" s="124">
        <v>0.391304347826087</v>
      </c>
      <c r="F98" s="124">
        <v>0.5384615384615384</v>
      </c>
      <c r="G98" s="125">
        <v>0.34558823529411764</v>
      </c>
      <c r="I98" s="149"/>
      <c r="J98" s="149"/>
      <c r="K98" s="149"/>
      <c r="L98" s="149"/>
      <c r="M98" s="149"/>
      <c r="N98" s="166"/>
      <c r="O98" s="148"/>
      <c r="P98" s="98"/>
    </row>
    <row r="99" spans="1:16" ht="11.25">
      <c r="A99" s="85" t="s">
        <v>46</v>
      </c>
      <c r="B99" s="123">
        <v>0.14736842105263157</v>
      </c>
      <c r="C99" s="124">
        <v>0.1044776119402985</v>
      </c>
      <c r="D99" s="124">
        <v>0.14754098360655737</v>
      </c>
      <c r="E99" s="124">
        <v>0.17391304347826086</v>
      </c>
      <c r="F99" s="124">
        <v>0.07692307692307693</v>
      </c>
      <c r="G99" s="125">
        <v>0.1323529411764706</v>
      </c>
      <c r="I99" s="149"/>
      <c r="J99" s="149"/>
      <c r="K99" s="149"/>
      <c r="L99" s="149"/>
      <c r="M99" s="149"/>
      <c r="N99" s="166"/>
      <c r="O99" s="148"/>
      <c r="P99" s="98"/>
    </row>
    <row r="100" spans="1:16" ht="11.25">
      <c r="A100" s="85" t="s">
        <v>47</v>
      </c>
      <c r="B100" s="123">
        <v>0.021052631578947368</v>
      </c>
      <c r="C100" s="124">
        <v>0.029850746268656716</v>
      </c>
      <c r="D100" s="124">
        <v>0.01639344262295082</v>
      </c>
      <c r="E100" s="124">
        <v>0</v>
      </c>
      <c r="F100" s="124">
        <v>0</v>
      </c>
      <c r="G100" s="125">
        <v>0.01838235294117647</v>
      </c>
      <c r="I100" s="149"/>
      <c r="J100" s="149"/>
      <c r="K100" s="149"/>
      <c r="L100" s="149"/>
      <c r="M100" s="149"/>
      <c r="N100" s="166"/>
      <c r="O100" s="148"/>
      <c r="P100" s="98"/>
    </row>
    <row r="101" spans="1:16" ht="11.25">
      <c r="A101" s="85" t="s">
        <v>48</v>
      </c>
      <c r="B101" s="123">
        <v>0.05263157894736842</v>
      </c>
      <c r="C101" s="124">
        <v>0.04477611940298507</v>
      </c>
      <c r="D101" s="124">
        <v>0</v>
      </c>
      <c r="E101" s="124">
        <v>0</v>
      </c>
      <c r="F101" s="124">
        <v>0</v>
      </c>
      <c r="G101" s="125">
        <v>0.029411764705882353</v>
      </c>
      <c r="I101" s="149"/>
      <c r="J101" s="149"/>
      <c r="K101" s="149"/>
      <c r="L101" s="149"/>
      <c r="M101" s="149"/>
      <c r="N101" s="166"/>
      <c r="O101" s="148"/>
      <c r="P101" s="98"/>
    </row>
    <row r="102" spans="1:16" ht="11.25">
      <c r="A102" s="85" t="s">
        <v>49</v>
      </c>
      <c r="B102" s="123">
        <v>0.010526315789473684</v>
      </c>
      <c r="C102" s="124">
        <v>0</v>
      </c>
      <c r="D102" s="124">
        <v>0</v>
      </c>
      <c r="E102" s="124">
        <v>0.043478260869565216</v>
      </c>
      <c r="F102" s="124">
        <v>0</v>
      </c>
      <c r="G102" s="125">
        <v>0.007352941176470588</v>
      </c>
      <c r="I102" s="149"/>
      <c r="J102" s="149"/>
      <c r="K102" s="149"/>
      <c r="L102" s="149"/>
      <c r="M102" s="149"/>
      <c r="N102" s="166"/>
      <c r="O102" s="148"/>
      <c r="P102" s="98"/>
    </row>
    <row r="103" spans="1:16" ht="11.25">
      <c r="A103" s="85" t="s">
        <v>87</v>
      </c>
      <c r="B103" s="123">
        <v>0.010526315789473684</v>
      </c>
      <c r="C103" s="124">
        <v>0</v>
      </c>
      <c r="D103" s="124">
        <v>0</v>
      </c>
      <c r="E103" s="124">
        <v>0</v>
      </c>
      <c r="F103" s="124">
        <v>0</v>
      </c>
      <c r="G103" s="125">
        <v>0.003676470588235294</v>
      </c>
      <c r="I103" s="149"/>
      <c r="J103" s="149"/>
      <c r="K103" s="149"/>
      <c r="L103" s="149"/>
      <c r="M103" s="149"/>
      <c r="N103" s="166"/>
      <c r="O103" s="148"/>
      <c r="P103" s="98"/>
    </row>
    <row r="104" spans="1:16" ht="11.25">
      <c r="A104" s="85" t="s">
        <v>88</v>
      </c>
      <c r="B104" s="123">
        <v>0.10526315789473684</v>
      </c>
      <c r="C104" s="124">
        <v>0.08955223880597014</v>
      </c>
      <c r="D104" s="124">
        <v>0.01639344262295082</v>
      </c>
      <c r="E104" s="124">
        <v>0.043478260869565216</v>
      </c>
      <c r="F104" s="124">
        <v>0</v>
      </c>
      <c r="G104" s="125">
        <v>0.0661764705882353</v>
      </c>
      <c r="I104" s="149"/>
      <c r="J104" s="149"/>
      <c r="K104" s="149"/>
      <c r="L104" s="149"/>
      <c r="M104" s="149"/>
      <c r="N104" s="166"/>
      <c r="O104" s="148"/>
      <c r="P104" s="98"/>
    </row>
    <row r="105" spans="1:16" ht="11.25">
      <c r="A105" s="87" t="s">
        <v>19</v>
      </c>
      <c r="B105" s="119">
        <v>0</v>
      </c>
      <c r="C105" s="120">
        <v>0</v>
      </c>
      <c r="D105" s="120">
        <v>0</v>
      </c>
      <c r="E105" s="120">
        <v>0</v>
      </c>
      <c r="F105" s="120">
        <v>0</v>
      </c>
      <c r="G105" s="121">
        <v>0</v>
      </c>
      <c r="I105" s="149"/>
      <c r="J105" s="149"/>
      <c r="K105" s="149"/>
      <c r="L105" s="149"/>
      <c r="M105" s="149"/>
      <c r="N105" s="166"/>
      <c r="O105" s="148"/>
      <c r="P105" s="98"/>
    </row>
    <row r="106" spans="1:16" ht="11.25">
      <c r="A106" s="89" t="s">
        <v>51</v>
      </c>
      <c r="B106" s="116"/>
      <c r="C106" s="117"/>
      <c r="D106" s="117"/>
      <c r="E106" s="117"/>
      <c r="F106" s="117"/>
      <c r="G106" s="118"/>
      <c r="I106" s="149"/>
      <c r="J106" s="149"/>
      <c r="K106" s="149"/>
      <c r="L106" s="149"/>
      <c r="M106" s="149"/>
      <c r="N106" s="149"/>
      <c r="O106" s="148"/>
      <c r="P106" s="98"/>
    </row>
    <row r="107" spans="1:16" ht="11.25">
      <c r="A107" s="85" t="s">
        <v>52</v>
      </c>
      <c r="B107" s="123">
        <v>0.2847222222222222</v>
      </c>
      <c r="C107" s="124">
        <v>0.2871287128712871</v>
      </c>
      <c r="D107" s="124">
        <v>0.24742268041237114</v>
      </c>
      <c r="E107" s="124">
        <v>0.2571428571428571</v>
      </c>
      <c r="F107" s="124">
        <v>0.1</v>
      </c>
      <c r="G107" s="125">
        <v>0.26448362720403024</v>
      </c>
      <c r="I107" s="149"/>
      <c r="J107" s="149"/>
      <c r="K107" s="149"/>
      <c r="L107" s="149"/>
      <c r="M107" s="149"/>
      <c r="N107" s="166"/>
      <c r="O107" s="148"/>
      <c r="P107" s="98"/>
    </row>
    <row r="108" spans="1:16" ht="11.25">
      <c r="A108" s="85" t="s">
        <v>53</v>
      </c>
      <c r="B108" s="123">
        <v>0.2916666666666667</v>
      </c>
      <c r="C108" s="124">
        <v>0.297029702970297</v>
      </c>
      <c r="D108" s="124">
        <v>0.4639175257731959</v>
      </c>
      <c r="E108" s="124">
        <v>0.22857142857142856</v>
      </c>
      <c r="F108" s="124">
        <v>0.3</v>
      </c>
      <c r="G108" s="125">
        <v>0.32997481108312343</v>
      </c>
      <c r="I108" s="149"/>
      <c r="J108" s="149"/>
      <c r="K108" s="149"/>
      <c r="L108" s="149"/>
      <c r="M108" s="149"/>
      <c r="N108" s="166"/>
      <c r="O108" s="148"/>
      <c r="P108" s="98"/>
    </row>
    <row r="109" spans="1:16" ht="11.25">
      <c r="A109" s="85" t="s">
        <v>44</v>
      </c>
      <c r="B109" s="123">
        <v>0.2152777777777778</v>
      </c>
      <c r="C109" s="124">
        <v>0.2079207920792079</v>
      </c>
      <c r="D109" s="124">
        <v>0.15463917525773196</v>
      </c>
      <c r="E109" s="124">
        <v>0.3142857142857143</v>
      </c>
      <c r="F109" s="124">
        <v>0.45</v>
      </c>
      <c r="G109" s="125">
        <v>0.21914357682619648</v>
      </c>
      <c r="I109" s="149"/>
      <c r="J109" s="149"/>
      <c r="K109" s="149"/>
      <c r="L109" s="149"/>
      <c r="M109" s="149"/>
      <c r="N109" s="166"/>
      <c r="O109" s="148"/>
      <c r="P109" s="98"/>
    </row>
    <row r="110" spans="1:16" ht="11.25">
      <c r="A110" s="85" t="s">
        <v>45</v>
      </c>
      <c r="B110" s="123">
        <v>0.08333333333333333</v>
      </c>
      <c r="C110" s="124">
        <v>0.039603960396039604</v>
      </c>
      <c r="D110" s="124">
        <v>0.05154639175257732</v>
      </c>
      <c r="E110" s="124">
        <v>0.08571428571428572</v>
      </c>
      <c r="F110" s="124">
        <v>0</v>
      </c>
      <c r="G110" s="125">
        <v>0.060453400503778336</v>
      </c>
      <c r="I110" s="149"/>
      <c r="J110" s="149"/>
      <c r="K110" s="149"/>
      <c r="L110" s="149"/>
      <c r="M110" s="149"/>
      <c r="N110" s="166"/>
      <c r="O110" s="148"/>
      <c r="P110" s="98"/>
    </row>
    <row r="111" spans="1:16" ht="11.25">
      <c r="A111" s="85" t="s">
        <v>46</v>
      </c>
      <c r="B111" s="123">
        <v>0.034722222222222224</v>
      </c>
      <c r="C111" s="124">
        <v>0.06930693069306931</v>
      </c>
      <c r="D111" s="124">
        <v>0.041237113402061855</v>
      </c>
      <c r="E111" s="124">
        <v>0.02857142857142857</v>
      </c>
      <c r="F111" s="124">
        <v>0</v>
      </c>
      <c r="G111" s="125">
        <v>0.042821158690176324</v>
      </c>
      <c r="I111" s="149"/>
      <c r="J111" s="149"/>
      <c r="K111" s="149"/>
      <c r="L111" s="149"/>
      <c r="M111" s="149"/>
      <c r="N111" s="166"/>
      <c r="O111" s="148"/>
      <c r="P111" s="98"/>
    </row>
    <row r="112" spans="1:16" ht="11.25">
      <c r="A112" s="85" t="s">
        <v>47</v>
      </c>
      <c r="B112" s="123">
        <v>0.027777777777777776</v>
      </c>
      <c r="C112" s="124">
        <v>0</v>
      </c>
      <c r="D112" s="124">
        <v>0</v>
      </c>
      <c r="E112" s="124">
        <v>0</v>
      </c>
      <c r="F112" s="124">
        <v>0</v>
      </c>
      <c r="G112" s="125">
        <v>0.010075566750629723</v>
      </c>
      <c r="I112" s="149"/>
      <c r="J112" s="149"/>
      <c r="K112" s="149"/>
      <c r="L112" s="149"/>
      <c r="M112" s="149"/>
      <c r="N112" s="166"/>
      <c r="O112" s="148"/>
      <c r="P112" s="98"/>
    </row>
    <row r="113" spans="1:16" ht="11.25">
      <c r="A113" s="85" t="s">
        <v>48</v>
      </c>
      <c r="B113" s="123">
        <v>0.020833333333333332</v>
      </c>
      <c r="C113" s="124">
        <v>0.019801980198019802</v>
      </c>
      <c r="D113" s="124">
        <v>0.020618556701030927</v>
      </c>
      <c r="E113" s="124">
        <v>0</v>
      </c>
      <c r="F113" s="124">
        <v>0</v>
      </c>
      <c r="G113" s="125">
        <v>0.017632241813602016</v>
      </c>
      <c r="I113" s="149"/>
      <c r="J113" s="149"/>
      <c r="K113" s="149"/>
      <c r="L113" s="149"/>
      <c r="M113" s="149"/>
      <c r="N113" s="166"/>
      <c r="O113" s="148"/>
      <c r="P113" s="98"/>
    </row>
    <row r="114" spans="1:16" ht="11.25">
      <c r="A114" s="85" t="s">
        <v>49</v>
      </c>
      <c r="B114" s="123">
        <v>0</v>
      </c>
      <c r="C114" s="124">
        <v>0.019801980198019802</v>
      </c>
      <c r="D114" s="124">
        <v>0.010309278350515464</v>
      </c>
      <c r="E114" s="124">
        <v>0</v>
      </c>
      <c r="F114" s="124">
        <v>0.05</v>
      </c>
      <c r="G114" s="125">
        <v>0.010075566750629723</v>
      </c>
      <c r="I114" s="149"/>
      <c r="J114" s="149"/>
      <c r="K114" s="149"/>
      <c r="L114" s="149"/>
      <c r="M114" s="149"/>
      <c r="N114" s="166"/>
      <c r="O114" s="148"/>
      <c r="P114" s="98"/>
    </row>
    <row r="115" spans="1:16" ht="11.25">
      <c r="A115" s="85" t="s">
        <v>50</v>
      </c>
      <c r="B115" s="123">
        <v>0.041666666666666664</v>
      </c>
      <c r="C115" s="124">
        <v>0.0594059405940594</v>
      </c>
      <c r="D115" s="124">
        <v>0.010309278350515464</v>
      </c>
      <c r="E115" s="124">
        <v>0.08571428571428572</v>
      </c>
      <c r="F115" s="124">
        <v>0.1</v>
      </c>
      <c r="G115" s="125">
        <v>0.04534005037783375</v>
      </c>
      <c r="I115" s="149"/>
      <c r="J115" s="149"/>
      <c r="K115" s="149"/>
      <c r="L115" s="149"/>
      <c r="M115" s="149"/>
      <c r="N115" s="166"/>
      <c r="O115" s="148"/>
      <c r="P115" s="98"/>
    </row>
    <row r="116" spans="1:16" ht="11.25">
      <c r="A116" s="87" t="s">
        <v>19</v>
      </c>
      <c r="B116" s="119">
        <v>0</v>
      </c>
      <c r="C116" s="120">
        <v>0</v>
      </c>
      <c r="D116" s="120">
        <v>0</v>
      </c>
      <c r="E116" s="120">
        <v>0</v>
      </c>
      <c r="F116" s="120">
        <v>0</v>
      </c>
      <c r="G116" s="121">
        <v>0</v>
      </c>
      <c r="I116" s="149"/>
      <c r="J116" s="149"/>
      <c r="K116" s="149"/>
      <c r="L116" s="149"/>
      <c r="M116" s="149"/>
      <c r="N116" s="166"/>
      <c r="O116" s="148"/>
      <c r="P116" s="98"/>
    </row>
    <row r="117" spans="1:16" ht="11.25">
      <c r="A117" s="85" t="s">
        <v>68</v>
      </c>
      <c r="B117" s="131">
        <v>3.1645</v>
      </c>
      <c r="C117" s="132">
        <v>2.98545</v>
      </c>
      <c r="D117" s="132">
        <v>3.36</v>
      </c>
      <c r="E117" s="132">
        <v>3.007</v>
      </c>
      <c r="F117" s="132">
        <v>3.20153</v>
      </c>
      <c r="G117" s="133">
        <v>3.15511</v>
      </c>
      <c r="I117" s="169"/>
      <c r="J117" s="169"/>
      <c r="K117" s="169"/>
      <c r="L117" s="169"/>
      <c r="M117" s="169"/>
      <c r="N117" s="169"/>
      <c r="O117" s="149"/>
      <c r="P117" s="98"/>
    </row>
    <row r="118" spans="1:16" ht="11.25">
      <c r="A118" s="134" t="s">
        <v>69</v>
      </c>
      <c r="B118" s="135">
        <v>0.4966</v>
      </c>
      <c r="C118" s="136">
        <v>0.44572</v>
      </c>
      <c r="D118" s="136">
        <v>0.41155</v>
      </c>
      <c r="E118" s="136">
        <v>0.44581</v>
      </c>
      <c r="F118" s="136">
        <v>0.34925</v>
      </c>
      <c r="G118" s="137">
        <v>0.47089</v>
      </c>
      <c r="I118" s="169"/>
      <c r="J118" s="169"/>
      <c r="K118" s="169"/>
      <c r="L118" s="169"/>
      <c r="M118" s="169"/>
      <c r="N118" s="169"/>
      <c r="O118" s="98"/>
      <c r="P118" s="98"/>
    </row>
    <row r="119" spans="1:16" ht="11.25">
      <c r="A119" s="154" t="s">
        <v>109</v>
      </c>
      <c r="B119" s="88"/>
      <c r="C119" s="88"/>
      <c r="D119" s="88"/>
      <c r="E119" s="88"/>
      <c r="F119" s="88"/>
      <c r="G119" s="138"/>
      <c r="I119" s="98"/>
      <c r="J119" s="98"/>
      <c r="K119" s="98"/>
      <c r="L119" s="98"/>
      <c r="M119" s="98"/>
      <c r="N119" s="98"/>
      <c r="O119" s="98"/>
      <c r="P119" s="98"/>
    </row>
    <row r="120" spans="9:16" ht="11.25">
      <c r="I120" s="98"/>
      <c r="J120" s="98"/>
      <c r="K120" s="98"/>
      <c r="L120" s="98"/>
      <c r="M120" s="98"/>
      <c r="N120" s="98"/>
      <c r="O120" s="98"/>
      <c r="P120" s="98"/>
    </row>
    <row r="121" spans="9:16" ht="11.25">
      <c r="I121" s="98"/>
      <c r="J121" s="98"/>
      <c r="K121" s="98"/>
      <c r="L121" s="98"/>
      <c r="M121" s="98"/>
      <c r="N121" s="98"/>
      <c r="O121" s="98"/>
      <c r="P121" s="98"/>
    </row>
    <row r="122" spans="9:16" ht="11.25">
      <c r="I122" s="98"/>
      <c r="J122" s="98"/>
      <c r="K122" s="98"/>
      <c r="L122" s="98"/>
      <c r="M122" s="98"/>
      <c r="N122" s="98"/>
      <c r="O122" s="98"/>
      <c r="P122" s="98"/>
    </row>
    <row r="123" spans="9:16" ht="11.25">
      <c r="I123" s="98"/>
      <c r="J123" s="98"/>
      <c r="K123" s="98"/>
      <c r="L123" s="98"/>
      <c r="M123" s="98"/>
      <c r="N123" s="98"/>
      <c r="O123" s="98"/>
      <c r="P123" s="98"/>
    </row>
    <row r="124" spans="9:16" ht="11.25">
      <c r="I124" s="98"/>
      <c r="J124" s="98"/>
      <c r="K124" s="98"/>
      <c r="L124" s="98"/>
      <c r="M124" s="98"/>
      <c r="N124" s="98"/>
      <c r="O124" s="98"/>
      <c r="P124" s="98"/>
    </row>
    <row r="125" spans="9:16" ht="11.25">
      <c r="I125" s="98"/>
      <c r="J125" s="98"/>
      <c r="K125" s="98"/>
      <c r="L125" s="98"/>
      <c r="M125" s="98"/>
      <c r="N125" s="98"/>
      <c r="O125" s="98"/>
      <c r="P125" s="98"/>
    </row>
    <row r="126" spans="9:16" ht="11.25">
      <c r="I126" s="98"/>
      <c r="J126" s="98"/>
      <c r="K126" s="98"/>
      <c r="L126" s="98"/>
      <c r="M126" s="98"/>
      <c r="N126" s="98"/>
      <c r="O126" s="98"/>
      <c r="P126" s="98"/>
    </row>
    <row r="127" spans="9:16" ht="11.25">
      <c r="I127" s="98"/>
      <c r="J127" s="98"/>
      <c r="K127" s="98"/>
      <c r="L127" s="98"/>
      <c r="M127" s="98"/>
      <c r="N127" s="98"/>
      <c r="O127" s="98"/>
      <c r="P127" s="98"/>
    </row>
    <row r="128" spans="9:16" ht="11.25">
      <c r="I128" s="98"/>
      <c r="J128" s="98"/>
      <c r="K128" s="98"/>
      <c r="L128" s="98"/>
      <c r="M128" s="98"/>
      <c r="N128" s="98"/>
      <c r="O128" s="98"/>
      <c r="P128" s="98"/>
    </row>
    <row r="129" spans="9:16" ht="11.25">
      <c r="I129" s="98"/>
      <c r="J129" s="98"/>
      <c r="K129" s="98"/>
      <c r="L129" s="98"/>
      <c r="M129" s="98"/>
      <c r="N129" s="98"/>
      <c r="O129" s="98"/>
      <c r="P129" s="98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J1">
      <selection activeCell="J1" sqref="J1"/>
    </sheetView>
  </sheetViews>
  <sheetFormatPr defaultColWidth="9.140625" defaultRowHeight="12.75"/>
  <cols>
    <col min="1" max="2" width="1.7109375" style="142" customWidth="1"/>
    <col min="3" max="3" width="1.57421875" style="142" customWidth="1"/>
    <col min="4" max="4" width="1.8515625" style="142" customWidth="1"/>
    <col min="5" max="5" width="1.28515625" style="142" customWidth="1"/>
    <col min="6" max="6" width="1.7109375" style="142" customWidth="1"/>
    <col min="7" max="8" width="1.8515625" style="142" customWidth="1"/>
    <col min="9" max="9" width="1.421875" style="142" customWidth="1"/>
    <col min="10" max="16384" width="9.140625" style="142" customWidth="1"/>
  </cols>
  <sheetData>
    <row r="1" spans="10:29" ht="26.25">
      <c r="J1" s="143" t="s">
        <v>107</v>
      </c>
      <c r="K1" s="144"/>
      <c r="L1" s="144"/>
      <c r="M1" s="144"/>
      <c r="N1" s="144"/>
      <c r="O1" s="144"/>
      <c r="P1" s="144"/>
      <c r="Q1" s="144"/>
      <c r="R1" s="144"/>
      <c r="S1" s="144"/>
      <c r="T1" s="143" t="s">
        <v>107</v>
      </c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23.25">
      <c r="A2" s="172"/>
      <c r="B2" s="172"/>
      <c r="C2" s="172"/>
      <c r="D2" s="172"/>
      <c r="E2" s="172"/>
      <c r="F2" s="172"/>
      <c r="G2" s="172"/>
      <c r="H2" s="172"/>
      <c r="I2" s="172"/>
      <c r="J2" s="145" t="s">
        <v>72</v>
      </c>
      <c r="K2" s="146"/>
      <c r="L2" s="146"/>
      <c r="M2" s="146"/>
      <c r="N2" s="146"/>
      <c r="O2" s="146"/>
      <c r="P2" s="146"/>
      <c r="Q2" s="146"/>
      <c r="R2" s="146"/>
      <c r="S2" s="146"/>
      <c r="T2" s="145" t="s">
        <v>91</v>
      </c>
      <c r="U2" s="146"/>
      <c r="V2" s="146"/>
      <c r="W2" s="146"/>
      <c r="X2" s="146"/>
      <c r="Y2" s="146"/>
      <c r="Z2" s="146"/>
      <c r="AA2" s="146"/>
      <c r="AB2" s="146"/>
      <c r="AC2" s="146"/>
    </row>
    <row r="3" spans="1:9" ht="12.75">
      <c r="A3" s="172" t="s">
        <v>92</v>
      </c>
      <c r="B3" s="172"/>
      <c r="C3" s="172"/>
      <c r="D3" s="172"/>
      <c r="E3" s="172"/>
      <c r="F3" s="172"/>
      <c r="G3" s="172"/>
      <c r="H3" s="172"/>
      <c r="I3" s="172"/>
    </row>
    <row r="4" spans="1:9" ht="12.7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2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2.75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2.75">
      <c r="A7" s="172"/>
      <c r="B7" s="173" t="s">
        <v>89</v>
      </c>
      <c r="C7" s="173" t="s">
        <v>61</v>
      </c>
      <c r="D7" s="174" t="s">
        <v>62</v>
      </c>
      <c r="E7" s="174" t="s">
        <v>63</v>
      </c>
      <c r="F7" s="174" t="s">
        <v>64</v>
      </c>
      <c r="G7" s="174"/>
      <c r="H7" s="174" t="s">
        <v>16</v>
      </c>
      <c r="I7" s="172"/>
    </row>
    <row r="8" spans="1:9" ht="12.75">
      <c r="A8" s="175" t="s">
        <v>17</v>
      </c>
      <c r="B8" s="176">
        <v>446</v>
      </c>
      <c r="C8" s="176">
        <v>242</v>
      </c>
      <c r="D8" s="176">
        <v>347</v>
      </c>
      <c r="E8" s="176">
        <v>28</v>
      </c>
      <c r="F8" s="176">
        <v>112</v>
      </c>
      <c r="G8" s="176" t="s">
        <v>94</v>
      </c>
      <c r="H8" s="176">
        <f>SUM(B8:G8)</f>
        <v>1175</v>
      </c>
      <c r="I8" s="172"/>
    </row>
    <row r="9" spans="1:9" ht="12.75">
      <c r="A9" s="175" t="s">
        <v>18</v>
      </c>
      <c r="B9" s="176">
        <v>242</v>
      </c>
      <c r="C9" s="176">
        <v>211</v>
      </c>
      <c r="D9" s="176">
        <v>68</v>
      </c>
      <c r="E9" s="176">
        <v>129</v>
      </c>
      <c r="F9" s="176">
        <v>9</v>
      </c>
      <c r="G9" s="176" t="s">
        <v>94</v>
      </c>
      <c r="H9" s="176">
        <f>SUM(B9:G9)</f>
        <v>659</v>
      </c>
      <c r="I9" s="172"/>
    </row>
    <row r="10" spans="1:9" ht="12.75">
      <c r="A10" s="172"/>
      <c r="B10" s="172"/>
      <c r="C10" s="172"/>
      <c r="D10" s="172"/>
      <c r="E10" s="172"/>
      <c r="F10" s="172"/>
      <c r="G10" s="172"/>
      <c r="H10" s="172">
        <f>SUM(H8:H9)</f>
        <v>1834</v>
      </c>
      <c r="I10" s="172"/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  <row r="12" spans="1:9" ht="12.75">
      <c r="A12" s="172"/>
      <c r="B12" s="172"/>
      <c r="C12" s="172"/>
      <c r="D12" s="172"/>
      <c r="E12" s="172"/>
      <c r="F12" s="172"/>
      <c r="G12" s="172"/>
      <c r="H12" s="172"/>
      <c r="I12" s="172"/>
    </row>
    <row r="13" spans="1:9" ht="12.75">
      <c r="A13" s="172"/>
      <c r="B13" s="172"/>
      <c r="C13" s="172"/>
      <c r="D13" s="172"/>
      <c r="E13" s="172"/>
      <c r="F13" s="172"/>
      <c r="G13" s="172"/>
      <c r="H13" s="172"/>
      <c r="I13" s="172"/>
    </row>
    <row r="14" spans="1:9" ht="12.75">
      <c r="A14" s="172"/>
      <c r="B14" s="172"/>
      <c r="C14" s="172"/>
      <c r="D14" s="172"/>
      <c r="E14" s="172"/>
      <c r="F14" s="172"/>
      <c r="G14" s="172"/>
      <c r="H14" s="172"/>
      <c r="I14" s="172"/>
    </row>
    <row r="15" spans="1:9" ht="12.75">
      <c r="A15" s="175" t="s">
        <v>20</v>
      </c>
      <c r="B15" s="176">
        <v>580</v>
      </c>
      <c r="C15" s="176">
        <v>390</v>
      </c>
      <c r="D15" s="176">
        <v>365</v>
      </c>
      <c r="E15" s="176">
        <v>133</v>
      </c>
      <c r="F15" s="176">
        <v>105</v>
      </c>
      <c r="G15" s="176"/>
      <c r="H15" s="176">
        <f aca="true" t="shared" si="0" ref="H15:H20">SUM(B15:F15)</f>
        <v>1573</v>
      </c>
      <c r="I15" s="172"/>
    </row>
    <row r="16" spans="1:9" ht="12.75">
      <c r="A16" s="175" t="s">
        <v>21</v>
      </c>
      <c r="B16" s="176">
        <v>76</v>
      </c>
      <c r="C16" s="176">
        <v>37</v>
      </c>
      <c r="D16" s="176">
        <v>38</v>
      </c>
      <c r="E16" s="176">
        <v>6</v>
      </c>
      <c r="F16" s="176">
        <v>15</v>
      </c>
      <c r="G16" s="176"/>
      <c r="H16" s="176">
        <f t="shared" si="0"/>
        <v>172</v>
      </c>
      <c r="I16" s="172"/>
    </row>
    <row r="17" spans="1:9" ht="12.75">
      <c r="A17" s="175" t="s">
        <v>22</v>
      </c>
      <c r="B17" s="176">
        <v>13</v>
      </c>
      <c r="C17" s="176">
        <v>7</v>
      </c>
      <c r="D17" s="176">
        <v>4</v>
      </c>
      <c r="E17" s="176">
        <v>5</v>
      </c>
      <c r="F17" s="176">
        <v>1</v>
      </c>
      <c r="G17" s="176"/>
      <c r="H17" s="176">
        <f t="shared" si="0"/>
        <v>30</v>
      </c>
      <c r="I17" s="172"/>
    </row>
    <row r="18" spans="1:9" ht="12.75">
      <c r="A18" s="175" t="s">
        <v>23</v>
      </c>
      <c r="B18" s="176">
        <v>4</v>
      </c>
      <c r="C18" s="176">
        <v>1</v>
      </c>
      <c r="D18" s="176">
        <v>1</v>
      </c>
      <c r="E18" s="176">
        <v>0</v>
      </c>
      <c r="F18" s="176">
        <v>0</v>
      </c>
      <c r="G18" s="176"/>
      <c r="H18" s="176">
        <f t="shared" si="0"/>
        <v>6</v>
      </c>
      <c r="I18" s="172"/>
    </row>
    <row r="19" spans="1:9" ht="12.75">
      <c r="A19" s="175" t="s">
        <v>24</v>
      </c>
      <c r="B19" s="176">
        <v>12</v>
      </c>
      <c r="C19" s="176">
        <v>4</v>
      </c>
      <c r="D19" s="176">
        <v>7</v>
      </c>
      <c r="E19" s="176">
        <v>3</v>
      </c>
      <c r="F19" s="176">
        <v>0</v>
      </c>
      <c r="G19" s="176"/>
      <c r="H19" s="176">
        <f t="shared" si="0"/>
        <v>26</v>
      </c>
      <c r="I19" s="172"/>
    </row>
    <row r="20" spans="1:9" ht="12.75">
      <c r="A20" s="175" t="s">
        <v>25</v>
      </c>
      <c r="B20" s="176">
        <v>3</v>
      </c>
      <c r="C20" s="176">
        <v>14</v>
      </c>
      <c r="D20" s="176">
        <v>0</v>
      </c>
      <c r="E20" s="176">
        <v>10</v>
      </c>
      <c r="F20" s="176">
        <v>0</v>
      </c>
      <c r="G20" s="176"/>
      <c r="H20" s="176">
        <f t="shared" si="0"/>
        <v>27</v>
      </c>
      <c r="I20" s="172"/>
    </row>
    <row r="21" spans="1:9" ht="12.75">
      <c r="A21" s="175" t="s">
        <v>100</v>
      </c>
      <c r="B21" s="176">
        <v>0</v>
      </c>
      <c r="C21" s="176">
        <v>0</v>
      </c>
      <c r="D21" s="176">
        <v>0</v>
      </c>
      <c r="E21" s="176">
        <v>0</v>
      </c>
      <c r="F21" s="176">
        <v>0</v>
      </c>
      <c r="G21" s="172"/>
      <c r="H21" s="172">
        <f>SUM(H15:H20)</f>
        <v>1834</v>
      </c>
      <c r="I21" s="172"/>
    </row>
    <row r="22" spans="1:9" ht="12.75">
      <c r="A22" s="172"/>
      <c r="B22" s="172"/>
      <c r="C22" s="172"/>
      <c r="D22" s="172"/>
      <c r="E22" s="172"/>
      <c r="F22" s="172"/>
      <c r="G22" s="172"/>
      <c r="H22" s="172"/>
      <c r="I22" s="172"/>
    </row>
    <row r="23" spans="1:9" ht="12.75">
      <c r="A23" s="177" t="s">
        <v>20</v>
      </c>
      <c r="B23" s="172">
        <f aca="true" t="shared" si="1" ref="B23:G23">B15</f>
        <v>580</v>
      </c>
      <c r="C23" s="172">
        <f t="shared" si="1"/>
        <v>390</v>
      </c>
      <c r="D23" s="172">
        <f t="shared" si="1"/>
        <v>365</v>
      </c>
      <c r="E23" s="172">
        <f t="shared" si="1"/>
        <v>133</v>
      </c>
      <c r="F23" s="172">
        <f t="shared" si="1"/>
        <v>105</v>
      </c>
      <c r="G23" s="172">
        <f t="shared" si="1"/>
        <v>0</v>
      </c>
      <c r="H23" s="172">
        <f>SUM(B23:G23)</f>
        <v>1573</v>
      </c>
      <c r="I23" s="172"/>
    </row>
    <row r="24" spans="1:9" ht="12.75">
      <c r="A24" s="177" t="s">
        <v>73</v>
      </c>
      <c r="B24" s="172">
        <f aca="true" t="shared" si="2" ref="B24:G24">B16</f>
        <v>76</v>
      </c>
      <c r="C24" s="172">
        <f t="shared" si="2"/>
        <v>37</v>
      </c>
      <c r="D24" s="172">
        <f t="shared" si="2"/>
        <v>38</v>
      </c>
      <c r="E24" s="172">
        <f t="shared" si="2"/>
        <v>6</v>
      </c>
      <c r="F24" s="172">
        <f t="shared" si="2"/>
        <v>15</v>
      </c>
      <c r="G24" s="172">
        <f t="shared" si="2"/>
        <v>0</v>
      </c>
      <c r="H24" s="172">
        <f>SUM(B24:G24)</f>
        <v>172</v>
      </c>
      <c r="I24" s="172"/>
    </row>
    <row r="25" spans="1:9" ht="12.75">
      <c r="A25" s="177" t="s">
        <v>65</v>
      </c>
      <c r="B25" s="172">
        <f>SUM(B17:B21)</f>
        <v>32</v>
      </c>
      <c r="C25" s="172">
        <f>SUM(C17:C21)</f>
        <v>26</v>
      </c>
      <c r="D25" s="172">
        <f>SUM(D17:D21)</f>
        <v>12</v>
      </c>
      <c r="E25" s="172">
        <f>SUM(E17:E21)</f>
        <v>18</v>
      </c>
      <c r="F25" s="172">
        <f>SUM(F17:F21)</f>
        <v>1</v>
      </c>
      <c r="G25" s="172">
        <f>SUM(G17:G20)</f>
        <v>0</v>
      </c>
      <c r="H25" s="172">
        <f>SUM(B25:G25)</f>
        <v>89</v>
      </c>
      <c r="I25" s="172"/>
    </row>
    <row r="26" spans="1:9" ht="12.75">
      <c r="A26" s="172"/>
      <c r="B26" s="172"/>
      <c r="C26" s="172"/>
      <c r="D26" s="172"/>
      <c r="E26" s="172"/>
      <c r="F26" s="172"/>
      <c r="G26" s="172"/>
      <c r="H26" s="172">
        <f>SUM(H23:H25)</f>
        <v>1834</v>
      </c>
      <c r="I26" s="172"/>
    </row>
    <row r="27" spans="1:9" ht="12.75">
      <c r="A27" s="172" t="s">
        <v>74</v>
      </c>
      <c r="B27" s="172"/>
      <c r="C27" s="172"/>
      <c r="D27" s="172"/>
      <c r="E27" s="172"/>
      <c r="F27" s="172"/>
      <c r="G27" s="172"/>
      <c r="H27" s="172"/>
      <c r="I27" s="172"/>
    </row>
    <row r="28" spans="1:9" ht="12.75">
      <c r="A28" s="178" t="s">
        <v>75</v>
      </c>
      <c r="B28" s="178">
        <f>15+128+172+102</f>
        <v>417</v>
      </c>
      <c r="C28" s="178">
        <f>1+10+129+113+58</f>
        <v>311</v>
      </c>
      <c r="D28" s="178">
        <f>10+92+117+69</f>
        <v>288</v>
      </c>
      <c r="E28" s="178">
        <f>2+23+39+29</f>
        <v>93</v>
      </c>
      <c r="F28" s="178">
        <f>1+43+27+12</f>
        <v>83</v>
      </c>
      <c r="G28" s="178"/>
      <c r="H28" s="178">
        <f>SUM(B28:G28)</f>
        <v>1192</v>
      </c>
      <c r="I28" s="172"/>
    </row>
    <row r="29" spans="1:9" ht="12.75">
      <c r="A29" s="178" t="s">
        <v>76</v>
      </c>
      <c r="B29" s="178">
        <f>56+36+23+17+12</f>
        <v>144</v>
      </c>
      <c r="C29" s="178">
        <f>29+17+16+7+8</f>
        <v>77</v>
      </c>
      <c r="D29" s="178">
        <f>22+16+9+14+9</f>
        <v>70</v>
      </c>
      <c r="E29" s="178">
        <f>16+6+8+2+5</f>
        <v>37</v>
      </c>
      <c r="F29" s="178">
        <f>6+1+2+2+1</f>
        <v>12</v>
      </c>
      <c r="G29" s="178"/>
      <c r="H29" s="178">
        <f>SUM(B29:G29)</f>
        <v>340</v>
      </c>
      <c r="I29" s="172"/>
    </row>
    <row r="30" spans="1:9" ht="12.75">
      <c r="A30" s="178" t="s">
        <v>77</v>
      </c>
      <c r="B30" s="178">
        <f>11+10+11+9+11</f>
        <v>52</v>
      </c>
      <c r="C30" s="178">
        <f>5+8+2+1+1</f>
        <v>17</v>
      </c>
      <c r="D30" s="178">
        <f>5+4+5+6+2</f>
        <v>22</v>
      </c>
      <c r="E30" s="178">
        <f>8+2+2+2+2</f>
        <v>16</v>
      </c>
      <c r="F30" s="178">
        <f>2+3+2+1</f>
        <v>8</v>
      </c>
      <c r="G30" s="178"/>
      <c r="H30" s="178">
        <f>SUM(B30:G30)</f>
        <v>115</v>
      </c>
      <c r="I30" s="172"/>
    </row>
    <row r="31" spans="1:9" ht="12.75">
      <c r="A31" s="178" t="s">
        <v>78</v>
      </c>
      <c r="B31" s="178">
        <f>7+7+5+4+8+1+2+2+4+6+4+5+1+4+1+2+2+2+6+2</f>
        <v>75</v>
      </c>
      <c r="C31" s="178">
        <f>5+4+3+3+1+3+3+5+1+2+2+2+1+2+1+3+2+1+1+1+1+1</f>
        <v>48</v>
      </c>
      <c r="D31" s="178">
        <f>4+2+1+3+3+1+4+2+4+3+2+3+1+1+1</f>
        <v>35</v>
      </c>
      <c r="E31" s="178">
        <f>1+1+1+2+1+1+1+1+1+1</f>
        <v>11</v>
      </c>
      <c r="F31" s="178">
        <f>1+3+2+3+2+1+1+2+1+1+1</f>
        <v>18</v>
      </c>
      <c r="G31" s="178"/>
      <c r="H31" s="178">
        <f>SUM(B31:G31)</f>
        <v>187</v>
      </c>
      <c r="I31" s="172"/>
    </row>
    <row r="32" spans="1:9" ht="12.75">
      <c r="A32" s="172"/>
      <c r="B32" s="172">
        <f>SUM(B28:B31)</f>
        <v>688</v>
      </c>
      <c r="C32" s="172">
        <f>SUM(C28:C31)</f>
        <v>453</v>
      </c>
      <c r="D32" s="172">
        <f>SUM(D28:D31)</f>
        <v>415</v>
      </c>
      <c r="E32" s="172">
        <f>SUM(E28:E31)</f>
        <v>157</v>
      </c>
      <c r="F32" s="172">
        <f>SUM(F28:F31)</f>
        <v>121</v>
      </c>
      <c r="G32" s="172"/>
      <c r="H32" s="172">
        <f>SUM(H28:H31)</f>
        <v>1834</v>
      </c>
      <c r="I32" s="172"/>
    </row>
    <row r="33" spans="1:9" ht="12.75">
      <c r="A33" s="172"/>
      <c r="B33" s="172"/>
      <c r="C33" s="172"/>
      <c r="D33" s="172"/>
      <c r="E33" s="172"/>
      <c r="F33" s="172"/>
      <c r="G33" s="172"/>
      <c r="H33" s="172"/>
      <c r="I33" s="172"/>
    </row>
    <row r="34" spans="1:9" ht="12.75">
      <c r="A34" s="175" t="s">
        <v>79</v>
      </c>
      <c r="B34" s="176">
        <v>291</v>
      </c>
      <c r="C34" s="176">
        <v>174</v>
      </c>
      <c r="D34" s="176">
        <v>173</v>
      </c>
      <c r="E34" s="176">
        <v>52</v>
      </c>
      <c r="F34" s="176">
        <v>58</v>
      </c>
      <c r="G34" s="176"/>
      <c r="H34" s="176">
        <f>SUM(B34:F34)</f>
        <v>748</v>
      </c>
      <c r="I34" s="172"/>
    </row>
    <row r="35" spans="1:9" ht="12.75">
      <c r="A35" s="175" t="s">
        <v>80</v>
      </c>
      <c r="B35" s="176">
        <v>390</v>
      </c>
      <c r="C35" s="176">
        <v>278</v>
      </c>
      <c r="D35" s="176">
        <v>237</v>
      </c>
      <c r="E35" s="176">
        <v>102</v>
      </c>
      <c r="F35" s="176">
        <v>62</v>
      </c>
      <c r="G35" s="176"/>
      <c r="H35" s="176">
        <f>SUM(B35:F35)</f>
        <v>1069</v>
      </c>
      <c r="I35" s="172"/>
    </row>
    <row r="36" spans="1:9" ht="12.75">
      <c r="A36" s="175" t="s">
        <v>81</v>
      </c>
      <c r="B36" s="176">
        <v>7</v>
      </c>
      <c r="C36" s="176">
        <v>1</v>
      </c>
      <c r="D36" s="176">
        <v>5</v>
      </c>
      <c r="E36" s="176">
        <v>3</v>
      </c>
      <c r="F36" s="176">
        <v>1</v>
      </c>
      <c r="G36" s="176"/>
      <c r="H36" s="176">
        <f>SUM(B36:F36)</f>
        <v>17</v>
      </c>
      <c r="I36" s="172"/>
    </row>
    <row r="37" spans="1:9" ht="12.75">
      <c r="A37" s="175"/>
      <c r="B37" s="179"/>
      <c r="C37" s="176"/>
      <c r="D37" s="176"/>
      <c r="E37" s="176"/>
      <c r="F37" s="176"/>
      <c r="G37" s="176"/>
      <c r="H37" s="176">
        <f>SUM(H34:H36)</f>
        <v>1834</v>
      </c>
      <c r="I37" s="172"/>
    </row>
    <row r="38" spans="1:9" ht="12.75">
      <c r="A38" s="172"/>
      <c r="B38" s="172"/>
      <c r="C38" s="172"/>
      <c r="D38" s="172"/>
      <c r="E38" s="172"/>
      <c r="F38" s="172"/>
      <c r="G38" s="172"/>
      <c r="H38" s="172"/>
      <c r="I38" s="172"/>
    </row>
    <row r="39" spans="1:9" ht="12.75">
      <c r="A39" s="175" t="s">
        <v>42</v>
      </c>
      <c r="B39" s="172"/>
      <c r="C39" s="172"/>
      <c r="D39" s="172"/>
      <c r="E39" s="172"/>
      <c r="F39" s="172"/>
      <c r="G39" s="172"/>
      <c r="H39" s="172"/>
      <c r="I39" s="172"/>
    </row>
    <row r="40" spans="1:9" ht="12.75">
      <c r="A40" s="175" t="s">
        <v>43</v>
      </c>
      <c r="B40" s="176">
        <v>1</v>
      </c>
      <c r="C40" s="176">
        <v>1</v>
      </c>
      <c r="D40" s="176">
        <v>3</v>
      </c>
      <c r="E40" s="176">
        <v>1</v>
      </c>
      <c r="F40" s="176">
        <v>0</v>
      </c>
      <c r="G40" s="176"/>
      <c r="H40" s="176">
        <f aca="true" t="shared" si="3" ref="H40:H48">SUM(B40:F40)</f>
        <v>6</v>
      </c>
      <c r="I40" s="172"/>
    </row>
    <row r="41" spans="1:9" ht="12.75">
      <c r="A41" s="175" t="s">
        <v>44</v>
      </c>
      <c r="B41" s="176">
        <v>78</v>
      </c>
      <c r="C41" s="176">
        <v>69</v>
      </c>
      <c r="D41" s="176">
        <v>63</v>
      </c>
      <c r="E41" s="176">
        <v>13</v>
      </c>
      <c r="F41" s="176">
        <v>26</v>
      </c>
      <c r="G41" s="176"/>
      <c r="H41" s="176">
        <f t="shared" si="3"/>
        <v>249</v>
      </c>
      <c r="I41" s="172"/>
    </row>
    <row r="42" spans="1:9" ht="12.75">
      <c r="A42" s="175" t="s">
        <v>45</v>
      </c>
      <c r="B42" s="176">
        <v>95</v>
      </c>
      <c r="C42" s="176">
        <v>61</v>
      </c>
      <c r="D42" s="176">
        <v>67</v>
      </c>
      <c r="E42" s="176">
        <v>21</v>
      </c>
      <c r="F42" s="176">
        <v>25</v>
      </c>
      <c r="G42" s="176"/>
      <c r="H42" s="176">
        <f t="shared" si="3"/>
        <v>269</v>
      </c>
      <c r="I42" s="172"/>
    </row>
    <row r="43" spans="1:9" ht="12.75">
      <c r="A43" s="175" t="s">
        <v>46</v>
      </c>
      <c r="B43" s="176">
        <v>47</v>
      </c>
      <c r="C43" s="176">
        <v>13</v>
      </c>
      <c r="D43" s="176">
        <v>20</v>
      </c>
      <c r="E43" s="176">
        <v>8</v>
      </c>
      <c r="F43" s="176">
        <v>5</v>
      </c>
      <c r="G43" s="176"/>
      <c r="H43" s="176">
        <f t="shared" si="3"/>
        <v>93</v>
      </c>
      <c r="I43" s="172"/>
    </row>
    <row r="44" spans="1:9" ht="12.75">
      <c r="A44" s="175" t="s">
        <v>47</v>
      </c>
      <c r="B44" s="176">
        <v>19</v>
      </c>
      <c r="C44" s="176">
        <v>7</v>
      </c>
      <c r="D44" s="176">
        <v>10</v>
      </c>
      <c r="E44" s="176">
        <v>4</v>
      </c>
      <c r="F44" s="176">
        <v>2</v>
      </c>
      <c r="G44" s="176"/>
      <c r="H44" s="176">
        <f t="shared" si="3"/>
        <v>42</v>
      </c>
      <c r="I44" s="172"/>
    </row>
    <row r="45" spans="1:9" ht="12.75">
      <c r="A45" s="175" t="s">
        <v>48</v>
      </c>
      <c r="B45" s="176">
        <v>9</v>
      </c>
      <c r="C45" s="176">
        <v>7</v>
      </c>
      <c r="D45" s="176">
        <v>1</v>
      </c>
      <c r="E45" s="176">
        <v>1</v>
      </c>
      <c r="F45" s="176">
        <v>0</v>
      </c>
      <c r="G45" s="176"/>
      <c r="H45" s="176">
        <f t="shared" si="3"/>
        <v>18</v>
      </c>
      <c r="I45" s="172"/>
    </row>
    <row r="46" spans="1:9" ht="12.75">
      <c r="A46" s="175" t="s">
        <v>49</v>
      </c>
      <c r="B46" s="176">
        <v>2</v>
      </c>
      <c r="C46" s="176">
        <v>2</v>
      </c>
      <c r="D46" s="176">
        <v>1</v>
      </c>
      <c r="E46" s="176">
        <v>2</v>
      </c>
      <c r="F46" s="176">
        <v>0</v>
      </c>
      <c r="G46" s="176"/>
      <c r="H46" s="176">
        <f t="shared" si="3"/>
        <v>7</v>
      </c>
      <c r="I46" s="172"/>
    </row>
    <row r="47" spans="1:9" ht="12.75">
      <c r="A47" s="175" t="s">
        <v>87</v>
      </c>
      <c r="B47" s="176">
        <v>4</v>
      </c>
      <c r="C47" s="176">
        <v>2</v>
      </c>
      <c r="D47" s="176">
        <v>1</v>
      </c>
      <c r="E47" s="176">
        <v>0</v>
      </c>
      <c r="F47" s="176">
        <v>0</v>
      </c>
      <c r="G47" s="176"/>
      <c r="H47" s="176">
        <f t="shared" si="3"/>
        <v>7</v>
      </c>
      <c r="I47" s="172"/>
    </row>
    <row r="48" spans="1:9" ht="12.75">
      <c r="A48" s="178" t="s">
        <v>88</v>
      </c>
      <c r="B48" s="176">
        <v>36</v>
      </c>
      <c r="C48" s="176">
        <v>12</v>
      </c>
      <c r="D48" s="176">
        <v>7</v>
      </c>
      <c r="E48" s="176">
        <v>2</v>
      </c>
      <c r="F48" s="176">
        <v>0</v>
      </c>
      <c r="G48" s="172"/>
      <c r="H48" s="176">
        <f t="shared" si="3"/>
        <v>57</v>
      </c>
      <c r="I48" s="172">
        <f>SUM(H40:H48)</f>
        <v>748</v>
      </c>
    </row>
    <row r="49" spans="1:9" ht="12.75">
      <c r="A49" s="172"/>
      <c r="B49" s="172">
        <f>SUM(B40:B48)</f>
        <v>291</v>
      </c>
      <c r="C49" s="172"/>
      <c r="D49" s="172"/>
      <c r="E49" s="172"/>
      <c r="F49" s="172"/>
      <c r="G49" s="172"/>
      <c r="H49" s="172">
        <f>SUM(H40:H48)</f>
        <v>748</v>
      </c>
      <c r="I49" s="172"/>
    </row>
    <row r="50" spans="1:9" ht="12.75">
      <c r="A50" s="178" t="s">
        <v>82</v>
      </c>
      <c r="B50" s="172">
        <f>SUM(B40:B42)</f>
        <v>174</v>
      </c>
      <c r="C50" s="172">
        <f aca="true" t="shared" si="4" ref="C50:H50">SUM(C40:C42)</f>
        <v>131</v>
      </c>
      <c r="D50" s="172">
        <f t="shared" si="4"/>
        <v>133</v>
      </c>
      <c r="E50" s="172">
        <f t="shared" si="4"/>
        <v>35</v>
      </c>
      <c r="F50" s="172">
        <f t="shared" si="4"/>
        <v>51</v>
      </c>
      <c r="G50" s="172"/>
      <c r="H50" s="172">
        <f t="shared" si="4"/>
        <v>524</v>
      </c>
      <c r="I50" s="172"/>
    </row>
    <row r="51" spans="1:9" ht="12.75">
      <c r="A51" s="178" t="s">
        <v>83</v>
      </c>
      <c r="B51" s="172">
        <f>SUM(B43:B46)</f>
        <v>77</v>
      </c>
      <c r="C51" s="172">
        <f aca="true" t="shared" si="5" ref="C51:H51">SUM(C43:C46)</f>
        <v>29</v>
      </c>
      <c r="D51" s="172">
        <f t="shared" si="5"/>
        <v>32</v>
      </c>
      <c r="E51" s="172">
        <f t="shared" si="5"/>
        <v>15</v>
      </c>
      <c r="F51" s="172">
        <f t="shared" si="5"/>
        <v>7</v>
      </c>
      <c r="G51" s="172"/>
      <c r="H51" s="172">
        <f t="shared" si="5"/>
        <v>160</v>
      </c>
      <c r="I51" s="172"/>
    </row>
    <row r="52" spans="1:9" ht="12.75">
      <c r="A52" s="178" t="s">
        <v>84</v>
      </c>
      <c r="B52" s="172">
        <f>SUM(B47:B48)</f>
        <v>40</v>
      </c>
      <c r="C52" s="172">
        <f aca="true" t="shared" si="6" ref="C52:H52">SUM(C47:C48)</f>
        <v>14</v>
      </c>
      <c r="D52" s="172">
        <f t="shared" si="6"/>
        <v>8</v>
      </c>
      <c r="E52" s="172">
        <f t="shared" si="6"/>
        <v>2</v>
      </c>
      <c r="F52" s="172">
        <f t="shared" si="6"/>
        <v>0</v>
      </c>
      <c r="G52" s="172"/>
      <c r="H52" s="172">
        <f t="shared" si="6"/>
        <v>64</v>
      </c>
      <c r="I52" s="172"/>
    </row>
    <row r="53" spans="1:9" ht="12.75">
      <c r="A53" s="172"/>
      <c r="B53" s="172">
        <f>SUM(B50:B52)</f>
        <v>291</v>
      </c>
      <c r="C53" s="172">
        <f aca="true" t="shared" si="7" ref="C53:H53">SUM(C50:C52)</f>
        <v>174</v>
      </c>
      <c r="D53" s="172">
        <f t="shared" si="7"/>
        <v>173</v>
      </c>
      <c r="E53" s="172">
        <f t="shared" si="7"/>
        <v>52</v>
      </c>
      <c r="F53" s="172">
        <f t="shared" si="7"/>
        <v>58</v>
      </c>
      <c r="G53" s="172"/>
      <c r="H53" s="172">
        <f t="shared" si="7"/>
        <v>748</v>
      </c>
      <c r="I53" s="172"/>
    </row>
    <row r="54" spans="1:9" ht="12.75">
      <c r="A54" s="172"/>
      <c r="B54" s="172"/>
      <c r="C54" s="172"/>
      <c r="D54" s="172"/>
      <c r="E54" s="172"/>
      <c r="F54" s="172"/>
      <c r="G54" s="172"/>
      <c r="H54" s="172"/>
      <c r="I54" s="172"/>
    </row>
    <row r="55" spans="1:9" ht="12.75">
      <c r="A55" s="172"/>
      <c r="B55" s="172"/>
      <c r="C55" s="172"/>
      <c r="D55" s="172"/>
      <c r="E55" s="172"/>
      <c r="F55" s="172"/>
      <c r="G55" s="172"/>
      <c r="H55" s="172"/>
      <c r="I55" s="172"/>
    </row>
    <row r="56" spans="1:9" ht="12.75">
      <c r="A56" s="175" t="s">
        <v>95</v>
      </c>
      <c r="B56" s="172"/>
      <c r="C56" s="172"/>
      <c r="D56" s="172"/>
      <c r="E56" s="172"/>
      <c r="F56" s="172"/>
      <c r="G56" s="172"/>
      <c r="H56" s="172"/>
      <c r="I56" s="172"/>
    </row>
    <row r="57" spans="1:9" ht="12.75">
      <c r="A57" s="175" t="s">
        <v>96</v>
      </c>
      <c r="B57" s="176">
        <v>84</v>
      </c>
      <c r="C57" s="176">
        <v>74</v>
      </c>
      <c r="D57" s="176">
        <v>51</v>
      </c>
      <c r="E57" s="176">
        <v>12</v>
      </c>
      <c r="F57" s="176">
        <v>12</v>
      </c>
      <c r="G57" s="176"/>
      <c r="H57" s="176">
        <f aca="true" t="shared" si="8" ref="H57:H65">SUM(B57:F57)</f>
        <v>233</v>
      </c>
      <c r="I57" s="172"/>
    </row>
    <row r="58" spans="1:9" ht="12.75">
      <c r="A58" s="175" t="s">
        <v>53</v>
      </c>
      <c r="B58" s="176">
        <v>128</v>
      </c>
      <c r="C58" s="176">
        <v>95</v>
      </c>
      <c r="D58" s="176">
        <v>103</v>
      </c>
      <c r="E58" s="176">
        <v>28</v>
      </c>
      <c r="F58" s="176">
        <v>26</v>
      </c>
      <c r="G58" s="176"/>
      <c r="H58" s="176">
        <f t="shared" si="8"/>
        <v>380</v>
      </c>
      <c r="I58" s="172"/>
    </row>
    <row r="59" spans="1:9" ht="12.75">
      <c r="A59" s="175" t="s">
        <v>44</v>
      </c>
      <c r="B59" s="176">
        <v>77</v>
      </c>
      <c r="C59" s="176">
        <v>54</v>
      </c>
      <c r="D59" s="176">
        <v>46</v>
      </c>
      <c r="E59" s="176">
        <v>32</v>
      </c>
      <c r="F59" s="176">
        <v>16</v>
      </c>
      <c r="G59" s="176"/>
      <c r="H59" s="176">
        <f t="shared" si="8"/>
        <v>225</v>
      </c>
      <c r="I59" s="172"/>
    </row>
    <row r="60" spans="1:9" ht="12.75">
      <c r="A60" s="175" t="s">
        <v>45</v>
      </c>
      <c r="B60" s="176">
        <v>37</v>
      </c>
      <c r="C60" s="176">
        <v>15</v>
      </c>
      <c r="D60" s="176">
        <v>15</v>
      </c>
      <c r="E60" s="176">
        <v>10</v>
      </c>
      <c r="F60" s="176">
        <v>1</v>
      </c>
      <c r="G60" s="176"/>
      <c r="H60" s="176">
        <f t="shared" si="8"/>
        <v>78</v>
      </c>
      <c r="I60" s="172"/>
    </row>
    <row r="61" spans="1:9" ht="12.75">
      <c r="A61" s="175" t="s">
        <v>46</v>
      </c>
      <c r="B61" s="176">
        <v>22</v>
      </c>
      <c r="C61" s="176">
        <v>14</v>
      </c>
      <c r="D61" s="176">
        <v>9</v>
      </c>
      <c r="E61" s="176">
        <v>7</v>
      </c>
      <c r="F61" s="176">
        <v>1</v>
      </c>
      <c r="G61" s="176"/>
      <c r="H61" s="176">
        <f t="shared" si="8"/>
        <v>53</v>
      </c>
      <c r="I61" s="172"/>
    </row>
    <row r="62" spans="1:9" ht="12.75">
      <c r="A62" s="175" t="s">
        <v>47</v>
      </c>
      <c r="B62" s="176">
        <v>9</v>
      </c>
      <c r="C62" s="176">
        <v>2</v>
      </c>
      <c r="D62" s="176">
        <v>1</v>
      </c>
      <c r="E62" s="176">
        <v>3</v>
      </c>
      <c r="F62" s="176">
        <v>1</v>
      </c>
      <c r="G62" s="176"/>
      <c r="H62" s="176">
        <f t="shared" si="8"/>
        <v>16</v>
      </c>
      <c r="I62" s="172"/>
    </row>
    <row r="63" spans="1:9" ht="12.75">
      <c r="A63" s="175" t="s">
        <v>48</v>
      </c>
      <c r="B63" s="176">
        <v>10</v>
      </c>
      <c r="C63" s="176">
        <v>7</v>
      </c>
      <c r="D63" s="176">
        <v>4</v>
      </c>
      <c r="E63" s="176">
        <v>2</v>
      </c>
      <c r="F63" s="176">
        <v>0</v>
      </c>
      <c r="G63" s="176"/>
      <c r="H63" s="176">
        <f t="shared" si="8"/>
        <v>23</v>
      </c>
      <c r="I63" s="172"/>
    </row>
    <row r="64" spans="1:9" ht="12.75">
      <c r="A64" s="175" t="s">
        <v>49</v>
      </c>
      <c r="B64" s="176">
        <v>3</v>
      </c>
      <c r="C64" s="176">
        <v>2</v>
      </c>
      <c r="D64" s="176">
        <v>1</v>
      </c>
      <c r="E64" s="176">
        <v>2</v>
      </c>
      <c r="F64" s="176">
        <v>1</v>
      </c>
      <c r="G64" s="176"/>
      <c r="H64" s="176">
        <f t="shared" si="8"/>
        <v>9</v>
      </c>
      <c r="I64" s="172"/>
    </row>
    <row r="65" spans="1:9" ht="12.75">
      <c r="A65" s="178" t="s">
        <v>50</v>
      </c>
      <c r="B65" s="176">
        <v>20</v>
      </c>
      <c r="C65" s="176">
        <v>15</v>
      </c>
      <c r="D65" s="176">
        <v>7</v>
      </c>
      <c r="E65" s="176">
        <v>6</v>
      </c>
      <c r="F65" s="176">
        <v>4</v>
      </c>
      <c r="G65" s="172"/>
      <c r="H65" s="176">
        <f t="shared" si="8"/>
        <v>52</v>
      </c>
      <c r="I65" s="172">
        <f>SUM(H57:H65)</f>
        <v>1069</v>
      </c>
    </row>
    <row r="66" spans="1:9" ht="12.75">
      <c r="A66" s="172"/>
      <c r="B66" s="172"/>
      <c r="C66" s="172"/>
      <c r="D66" s="172"/>
      <c r="E66" s="172"/>
      <c r="F66" s="172"/>
      <c r="G66" s="172"/>
      <c r="H66" s="172"/>
      <c r="I66" s="172"/>
    </row>
    <row r="67" spans="1:9" ht="12.75">
      <c r="A67" s="178" t="s">
        <v>97</v>
      </c>
      <c r="B67" s="172">
        <f>SUM(B57:B59)</f>
        <v>289</v>
      </c>
      <c r="C67" s="172">
        <f>SUM(C57:C59)</f>
        <v>223</v>
      </c>
      <c r="D67" s="172">
        <f>SUM(D57:D59)</f>
        <v>200</v>
      </c>
      <c r="E67" s="172">
        <f>SUM(E57:E59)</f>
        <v>72</v>
      </c>
      <c r="F67" s="172">
        <f>SUM(F57:F59)</f>
        <v>54</v>
      </c>
      <c r="G67" s="172"/>
      <c r="H67" s="172">
        <f>SUM(H57:H59)</f>
        <v>838</v>
      </c>
      <c r="I67" s="172"/>
    </row>
    <row r="68" spans="1:9" ht="12.75">
      <c r="A68" s="178" t="s">
        <v>98</v>
      </c>
      <c r="B68" s="172">
        <f>SUM(B60:B63)</f>
        <v>78</v>
      </c>
      <c r="C68" s="172">
        <f>SUM(C60:C63)</f>
        <v>38</v>
      </c>
      <c r="D68" s="172">
        <f>SUM(D60:D63)</f>
        <v>29</v>
      </c>
      <c r="E68" s="172">
        <f>SUM(E60:E63)</f>
        <v>22</v>
      </c>
      <c r="F68" s="172">
        <f>SUM(F60:F63)</f>
        <v>3</v>
      </c>
      <c r="G68" s="172"/>
      <c r="H68" s="172">
        <f>SUM(H60:H63)</f>
        <v>170</v>
      </c>
      <c r="I68" s="172"/>
    </row>
    <row r="69" spans="1:9" ht="12.75">
      <c r="A69" s="178" t="s">
        <v>99</v>
      </c>
      <c r="B69" s="172">
        <f>SUM(B64:B65)</f>
        <v>23</v>
      </c>
      <c r="C69" s="172">
        <f>SUM(C64:C65)</f>
        <v>17</v>
      </c>
      <c r="D69" s="172">
        <f>SUM(D64:D65)</f>
        <v>8</v>
      </c>
      <c r="E69" s="172">
        <f>SUM(E64:E65)</f>
        <v>8</v>
      </c>
      <c r="F69" s="172">
        <f>SUM(F64:F65)</f>
        <v>5</v>
      </c>
      <c r="G69" s="172"/>
      <c r="H69" s="172">
        <f>SUM(H64:H65)</f>
        <v>61</v>
      </c>
      <c r="I69" s="172"/>
    </row>
    <row r="70" spans="1:9" ht="12.75">
      <c r="A70" s="172"/>
      <c r="B70" s="172">
        <f>SUM(B67:B69)</f>
        <v>390</v>
      </c>
      <c r="C70" s="172">
        <f>SUM(C67:C69)</f>
        <v>278</v>
      </c>
      <c r="D70" s="172">
        <f>SUM(D67:D69)</f>
        <v>237</v>
      </c>
      <c r="E70" s="172">
        <f>SUM(E67:E69)</f>
        <v>102</v>
      </c>
      <c r="F70" s="172">
        <f>SUM(F67:F69)</f>
        <v>62</v>
      </c>
      <c r="G70" s="172"/>
      <c r="H70" s="172">
        <f>SUM(H67:H69)</f>
        <v>1069</v>
      </c>
      <c r="I70" s="172"/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0"/>
  <sheetViews>
    <sheetView workbookViewId="0" topLeftCell="A1">
      <selection activeCell="A93" sqref="A93"/>
    </sheetView>
  </sheetViews>
  <sheetFormatPr defaultColWidth="9.140625" defaultRowHeight="12.75"/>
  <cols>
    <col min="1" max="1" width="2.7109375" style="142" customWidth="1"/>
    <col min="2" max="2" width="36.28125" style="142" customWidth="1"/>
    <col min="3" max="7" width="7.7109375" style="142" customWidth="1"/>
    <col min="8" max="8" width="9.28125" style="142" customWidth="1"/>
    <col min="9" max="9" width="3.421875" style="142" customWidth="1"/>
    <col min="10" max="15" width="6.421875" style="142" customWidth="1"/>
    <col min="16" max="16" width="9.140625" style="147" customWidth="1"/>
    <col min="17" max="16384" width="9.140625" style="142" customWidth="1"/>
  </cols>
  <sheetData>
    <row r="1" spans="1:16" ht="12.75">
      <c r="A1" s="180" t="s">
        <v>115</v>
      </c>
      <c r="B1" s="181"/>
      <c r="C1" s="181"/>
      <c r="D1" s="181"/>
      <c r="E1" s="181"/>
      <c r="F1" s="181"/>
      <c r="G1" s="181"/>
      <c r="H1" s="182"/>
      <c r="I1" s="183"/>
      <c r="J1" s="181"/>
      <c r="K1" s="181"/>
      <c r="L1" s="181"/>
      <c r="M1" s="181"/>
      <c r="N1" s="181"/>
      <c r="O1" s="181"/>
      <c r="P1" s="184"/>
    </row>
    <row r="2" spans="1:17" ht="12.75">
      <c r="A2" s="185" t="s">
        <v>116</v>
      </c>
      <c r="B2" s="186"/>
      <c r="C2" s="186"/>
      <c r="D2" s="186"/>
      <c r="E2" s="186"/>
      <c r="F2" s="186"/>
      <c r="G2" s="186"/>
      <c r="H2" s="187"/>
      <c r="I2" s="183"/>
      <c r="J2" s="188"/>
      <c r="K2" s="186"/>
      <c r="L2" s="186"/>
      <c r="M2" s="186"/>
      <c r="N2" s="186"/>
      <c r="O2" s="186"/>
      <c r="P2" s="189"/>
      <c r="Q2" s="152"/>
    </row>
    <row r="3" spans="1:17" ht="12.75">
      <c r="A3" s="185" t="s">
        <v>117</v>
      </c>
      <c r="B3" s="186"/>
      <c r="C3" s="186"/>
      <c r="D3" s="186"/>
      <c r="E3" s="186"/>
      <c r="F3" s="186"/>
      <c r="G3" s="186"/>
      <c r="H3" s="187"/>
      <c r="I3" s="183"/>
      <c r="J3" s="186"/>
      <c r="K3" s="186"/>
      <c r="L3" s="186"/>
      <c r="M3" s="186"/>
      <c r="N3" s="186"/>
      <c r="O3" s="186"/>
      <c r="P3" s="190"/>
      <c r="Q3" s="152"/>
    </row>
    <row r="4" spans="1:17" ht="12.75">
      <c r="A4" s="191" t="s">
        <v>118</v>
      </c>
      <c r="B4" s="192"/>
      <c r="C4" s="192"/>
      <c r="D4" s="192"/>
      <c r="E4" s="192"/>
      <c r="F4" s="192"/>
      <c r="G4" s="192"/>
      <c r="H4" s="193"/>
      <c r="I4" s="183"/>
      <c r="J4" s="186"/>
      <c r="K4" s="186"/>
      <c r="L4" s="186"/>
      <c r="M4" s="186"/>
      <c r="N4" s="186"/>
      <c r="O4" s="186"/>
      <c r="P4" s="186"/>
      <c r="Q4" s="152"/>
    </row>
    <row r="5" spans="1:17" ht="4.5" customHeight="1">
      <c r="A5" s="194"/>
      <c r="B5" s="187"/>
      <c r="C5" s="195"/>
      <c r="D5" s="181"/>
      <c r="E5" s="181"/>
      <c r="F5" s="181"/>
      <c r="G5" s="181"/>
      <c r="H5" s="182"/>
      <c r="I5" s="183"/>
      <c r="J5" s="186"/>
      <c r="K5" s="186"/>
      <c r="L5" s="186"/>
      <c r="M5" s="186"/>
      <c r="N5" s="186"/>
      <c r="O5" s="186"/>
      <c r="P5" s="261"/>
      <c r="Q5" s="152"/>
    </row>
    <row r="6" spans="1:17" ht="14.25" customHeight="1">
      <c r="A6" s="196" t="s">
        <v>60</v>
      </c>
      <c r="B6" s="197"/>
      <c r="C6" s="198" t="s">
        <v>89</v>
      </c>
      <c r="D6" s="108" t="s">
        <v>61</v>
      </c>
      <c r="E6" s="108" t="s">
        <v>62</v>
      </c>
      <c r="F6" s="108" t="s">
        <v>63</v>
      </c>
      <c r="G6" s="108" t="s">
        <v>64</v>
      </c>
      <c r="H6" s="109" t="s">
        <v>16</v>
      </c>
      <c r="I6" s="183"/>
      <c r="J6" s="186"/>
      <c r="K6" s="186"/>
      <c r="L6" s="186"/>
      <c r="M6" s="186"/>
      <c r="N6" s="186"/>
      <c r="O6" s="186"/>
      <c r="P6" s="262"/>
      <c r="Q6" s="152"/>
    </row>
    <row r="7" spans="1:17" ht="12.75">
      <c r="A7" s="199"/>
      <c r="B7" s="192" t="s">
        <v>119</v>
      </c>
      <c r="C7" s="200">
        <v>242</v>
      </c>
      <c r="D7" s="114">
        <v>168</v>
      </c>
      <c r="E7" s="114">
        <v>159</v>
      </c>
      <c r="F7" s="114">
        <v>58</v>
      </c>
      <c r="G7" s="114">
        <v>47</v>
      </c>
      <c r="H7" s="115">
        <v>674</v>
      </c>
      <c r="I7" s="183"/>
      <c r="J7" s="186"/>
      <c r="K7" s="186"/>
      <c r="L7" s="186"/>
      <c r="M7" s="186"/>
      <c r="N7" s="186"/>
      <c r="O7" s="186"/>
      <c r="P7" s="186"/>
      <c r="Q7" s="152"/>
    </row>
    <row r="8" spans="1:17" ht="12.75">
      <c r="A8" s="202" t="s">
        <v>120</v>
      </c>
      <c r="B8" s="186" t="s">
        <v>121</v>
      </c>
      <c r="C8" s="195"/>
      <c r="D8" s="181"/>
      <c r="E8" s="181"/>
      <c r="F8" s="181"/>
      <c r="G8" s="181"/>
      <c r="H8" s="182"/>
      <c r="I8" s="183"/>
      <c r="J8" s="186"/>
      <c r="K8" s="186"/>
      <c r="L8" s="186"/>
      <c r="M8" s="186"/>
      <c r="N8" s="186"/>
      <c r="O8" s="186"/>
      <c r="P8" s="186"/>
      <c r="Q8" s="152"/>
    </row>
    <row r="9" spans="1:17" ht="12.75">
      <c r="A9" s="202"/>
      <c r="B9" s="186" t="s">
        <v>122</v>
      </c>
      <c r="C9" s="203">
        <v>0.6058091286307054</v>
      </c>
      <c r="D9" s="204">
        <v>0.8035714285714286</v>
      </c>
      <c r="E9" s="204">
        <v>0.6163522012578616</v>
      </c>
      <c r="F9" s="204">
        <v>0.7758620689655172</v>
      </c>
      <c r="G9" s="204">
        <v>0.851063829787234</v>
      </c>
      <c r="H9" s="205">
        <v>0.6894502228826151</v>
      </c>
      <c r="I9" s="183"/>
      <c r="J9" s="186"/>
      <c r="K9" s="186"/>
      <c r="L9" s="186"/>
      <c r="M9" s="186"/>
      <c r="N9" s="186"/>
      <c r="O9" s="186"/>
      <c r="P9" s="186"/>
      <c r="Q9" s="152"/>
    </row>
    <row r="10" spans="1:17" ht="12.75">
      <c r="A10" s="202"/>
      <c r="B10" s="186" t="s">
        <v>123</v>
      </c>
      <c r="C10" s="203">
        <v>0.2033195020746888</v>
      </c>
      <c r="D10" s="204">
        <v>0.09523809523809523</v>
      </c>
      <c r="E10" s="204">
        <v>0.18867924528301888</v>
      </c>
      <c r="F10" s="204">
        <v>0.034482758620689655</v>
      </c>
      <c r="G10" s="204">
        <v>0.1276595744680851</v>
      </c>
      <c r="H10" s="205">
        <v>0.15304606240713226</v>
      </c>
      <c r="I10" s="183"/>
      <c r="J10" s="186"/>
      <c r="K10" s="186"/>
      <c r="L10" s="186"/>
      <c r="M10" s="186"/>
      <c r="N10" s="186"/>
      <c r="O10" s="186"/>
      <c r="P10" s="186"/>
      <c r="Q10" s="152"/>
    </row>
    <row r="11" spans="1:17" ht="12.75">
      <c r="A11" s="202"/>
      <c r="B11" s="186" t="s">
        <v>124</v>
      </c>
      <c r="C11" s="203">
        <v>0.07883817427385892</v>
      </c>
      <c r="D11" s="204">
        <v>0.05952380952380952</v>
      </c>
      <c r="E11" s="204">
        <v>0.11320754716981132</v>
      </c>
      <c r="F11" s="204">
        <v>0.13793103448275862</v>
      </c>
      <c r="G11" s="204">
        <v>0</v>
      </c>
      <c r="H11" s="205">
        <v>0.08172362555720654</v>
      </c>
      <c r="I11" s="183"/>
      <c r="J11" s="186"/>
      <c r="K11" s="186"/>
      <c r="L11" s="186"/>
      <c r="M11" s="186"/>
      <c r="N11" s="186"/>
      <c r="O11" s="186"/>
      <c r="P11" s="186"/>
      <c r="Q11" s="152"/>
    </row>
    <row r="12" spans="1:17" ht="12.75">
      <c r="A12" s="202"/>
      <c r="B12" s="186" t="s">
        <v>125</v>
      </c>
      <c r="C12" s="203">
        <v>0.11203319502074689</v>
      </c>
      <c r="D12" s="204">
        <v>0.041666666666666664</v>
      </c>
      <c r="E12" s="204">
        <v>0.08176100628930817</v>
      </c>
      <c r="F12" s="204">
        <v>0.05172413793103448</v>
      </c>
      <c r="G12" s="204">
        <v>0.02127659574468085</v>
      </c>
      <c r="H12" s="205">
        <v>0.07578008915304606</v>
      </c>
      <c r="I12" s="183"/>
      <c r="J12" s="186"/>
      <c r="K12" s="186"/>
      <c r="L12" s="186"/>
      <c r="M12" s="186"/>
      <c r="N12" s="186"/>
      <c r="O12" s="186"/>
      <c r="P12" s="186"/>
      <c r="Q12" s="152"/>
    </row>
    <row r="13" spans="1:17" ht="12.75">
      <c r="A13" s="199"/>
      <c r="B13" s="206" t="s">
        <v>126</v>
      </c>
      <c r="C13" s="207">
        <v>241</v>
      </c>
      <c r="D13" s="206">
        <v>168</v>
      </c>
      <c r="E13" s="206">
        <v>159</v>
      </c>
      <c r="F13" s="206">
        <v>58</v>
      </c>
      <c r="G13" s="206">
        <v>47</v>
      </c>
      <c r="H13" s="150">
        <v>673</v>
      </c>
      <c r="I13" s="183"/>
      <c r="J13" s="186"/>
      <c r="K13" s="186"/>
      <c r="L13" s="186"/>
      <c r="M13" s="186"/>
      <c r="N13" s="186"/>
      <c r="O13" s="186"/>
      <c r="P13" s="186"/>
      <c r="Q13" s="152"/>
    </row>
    <row r="14" spans="1:17" ht="1.5" customHeight="1">
      <c r="A14" s="208"/>
      <c r="B14" s="201"/>
      <c r="C14" s="186"/>
      <c r="D14" s="186"/>
      <c r="E14" s="186"/>
      <c r="F14" s="186"/>
      <c r="G14" s="186"/>
      <c r="H14" s="187"/>
      <c r="I14" s="183"/>
      <c r="J14" s="186"/>
      <c r="K14" s="186"/>
      <c r="L14" s="186"/>
      <c r="M14" s="186"/>
      <c r="N14" s="186"/>
      <c r="O14" s="186"/>
      <c r="P14" s="186"/>
      <c r="Q14" s="152"/>
    </row>
    <row r="15" spans="1:17" ht="15.75" customHeight="1">
      <c r="A15" s="195"/>
      <c r="B15" s="182"/>
      <c r="C15" s="209"/>
      <c r="D15" s="210"/>
      <c r="E15" s="210"/>
      <c r="F15" s="210"/>
      <c r="G15" s="210"/>
      <c r="H15" s="211"/>
      <c r="I15" s="183"/>
      <c r="J15" s="186"/>
      <c r="K15" s="186"/>
      <c r="L15" s="186"/>
      <c r="M15" s="186"/>
      <c r="N15" s="186"/>
      <c r="O15" s="186"/>
      <c r="P15" s="186"/>
      <c r="Q15" s="152"/>
    </row>
    <row r="16" spans="1:17" ht="12.75">
      <c r="A16" s="202"/>
      <c r="B16" s="187"/>
      <c r="C16" s="202"/>
      <c r="D16" s="186"/>
      <c r="E16" s="186"/>
      <c r="F16" s="186"/>
      <c r="G16" s="186"/>
      <c r="H16" s="187"/>
      <c r="I16" s="183"/>
      <c r="J16" s="186"/>
      <c r="K16" s="186"/>
      <c r="L16" s="186"/>
      <c r="M16" s="186"/>
      <c r="N16" s="186"/>
      <c r="O16" s="186"/>
      <c r="P16" s="186"/>
      <c r="Q16" s="152"/>
    </row>
    <row r="17" spans="1:17" ht="1.5" customHeight="1" hidden="1">
      <c r="A17" s="202"/>
      <c r="B17" s="187" t="s">
        <v>94</v>
      </c>
      <c r="C17" s="202"/>
      <c r="D17" s="186"/>
      <c r="E17" s="186"/>
      <c r="F17" s="186"/>
      <c r="G17" s="186"/>
      <c r="H17" s="187"/>
      <c r="I17" s="183"/>
      <c r="J17" s="186"/>
      <c r="K17" s="186"/>
      <c r="L17" s="186"/>
      <c r="M17" s="186"/>
      <c r="N17" s="186"/>
      <c r="O17" s="186"/>
      <c r="P17" s="186"/>
      <c r="Q17" s="152"/>
    </row>
    <row r="18" spans="1:17" ht="0.75" customHeight="1">
      <c r="A18" s="202"/>
      <c r="B18" s="187" t="s">
        <v>94</v>
      </c>
      <c r="C18" s="202"/>
      <c r="D18" s="186"/>
      <c r="E18" s="186"/>
      <c r="F18" s="186"/>
      <c r="G18" s="186"/>
      <c r="H18" s="187"/>
      <c r="I18" s="183"/>
      <c r="J18" s="186"/>
      <c r="K18" s="186"/>
      <c r="L18" s="186"/>
      <c r="M18" s="186"/>
      <c r="N18" s="186"/>
      <c r="O18" s="186"/>
      <c r="P18" s="186"/>
      <c r="Q18" s="152"/>
    </row>
    <row r="19" spans="1:17" ht="16.5" customHeight="1">
      <c r="A19" s="199"/>
      <c r="B19" s="193" t="s">
        <v>94</v>
      </c>
      <c r="C19" s="207">
        <v>195</v>
      </c>
      <c r="D19" s="206">
        <v>151</v>
      </c>
      <c r="E19" s="206">
        <v>128</v>
      </c>
      <c r="F19" s="206">
        <v>47</v>
      </c>
      <c r="G19" s="206">
        <v>46</v>
      </c>
      <c r="H19" s="150">
        <v>567</v>
      </c>
      <c r="I19" s="183"/>
      <c r="J19" s="186"/>
      <c r="K19" s="186"/>
      <c r="L19" s="186"/>
      <c r="M19" s="186"/>
      <c r="N19" s="186"/>
      <c r="O19" s="186"/>
      <c r="P19" s="186"/>
      <c r="Q19" s="152"/>
    </row>
    <row r="20" spans="1:17" ht="12.75">
      <c r="A20" s="195" t="str">
        <f>"2."</f>
        <v>2.</v>
      </c>
      <c r="B20" s="182" t="s">
        <v>127</v>
      </c>
      <c r="C20" s="195"/>
      <c r="D20" s="181"/>
      <c r="E20" s="181"/>
      <c r="F20" s="181"/>
      <c r="G20" s="181"/>
      <c r="H20" s="182"/>
      <c r="I20" s="183"/>
      <c r="J20" s="186"/>
      <c r="K20" s="186"/>
      <c r="L20" s="186"/>
      <c r="M20" s="186"/>
      <c r="N20" s="186"/>
      <c r="O20" s="186"/>
      <c r="P20" s="186"/>
      <c r="Q20" s="152"/>
    </row>
    <row r="21" spans="1:17" ht="12.75">
      <c r="A21" s="202"/>
      <c r="B21" s="187" t="s">
        <v>128</v>
      </c>
      <c r="C21" s="203">
        <v>0.574585635359116</v>
      </c>
      <c r="D21" s="204">
        <v>0.6099290780141844</v>
      </c>
      <c r="E21" s="204">
        <v>0.8070175438596491</v>
      </c>
      <c r="F21" s="204">
        <v>0.6904761904761905</v>
      </c>
      <c r="G21" s="204">
        <v>0.36585365853658536</v>
      </c>
      <c r="H21" s="205">
        <v>0.628131021194605</v>
      </c>
      <c r="I21" s="183"/>
      <c r="J21" s="186"/>
      <c r="K21" s="186"/>
      <c r="L21" s="186"/>
      <c r="M21" s="186"/>
      <c r="N21" s="186"/>
      <c r="O21" s="186"/>
      <c r="P21" s="186"/>
      <c r="Q21" s="152"/>
    </row>
    <row r="22" spans="1:17" ht="12.75">
      <c r="A22" s="202"/>
      <c r="B22" s="187" t="s">
        <v>129</v>
      </c>
      <c r="C22" s="203">
        <v>0.3149171270718232</v>
      </c>
      <c r="D22" s="204">
        <v>0.3191489361702128</v>
      </c>
      <c r="E22" s="204">
        <v>0.14035087719298245</v>
      </c>
      <c r="F22" s="204">
        <v>0.19047619047619047</v>
      </c>
      <c r="G22" s="204">
        <v>0.5121951219512195</v>
      </c>
      <c r="H22" s="205">
        <v>0.2832369942196532</v>
      </c>
      <c r="I22" s="183"/>
      <c r="J22" s="186"/>
      <c r="K22" s="186"/>
      <c r="L22" s="186"/>
      <c r="M22" s="186"/>
      <c r="N22" s="186"/>
      <c r="O22" s="186"/>
      <c r="P22" s="186"/>
      <c r="Q22" s="152"/>
    </row>
    <row r="23" spans="1:17" ht="12.75">
      <c r="A23" s="202"/>
      <c r="B23" s="187" t="s">
        <v>130</v>
      </c>
      <c r="C23" s="203">
        <v>0.11049723756906077</v>
      </c>
      <c r="D23" s="204">
        <v>0.07092198581560284</v>
      </c>
      <c r="E23" s="204">
        <v>0.05263157894736842</v>
      </c>
      <c r="F23" s="204">
        <v>0.11904761904761904</v>
      </c>
      <c r="G23" s="204">
        <v>0.12195121951219512</v>
      </c>
      <c r="H23" s="205">
        <v>0.08863198458574181</v>
      </c>
      <c r="I23" s="183"/>
      <c r="J23" s="186"/>
      <c r="K23" s="186"/>
      <c r="L23" s="186"/>
      <c r="M23" s="186"/>
      <c r="N23" s="186"/>
      <c r="O23" s="186"/>
      <c r="P23" s="186"/>
      <c r="Q23" s="152"/>
    </row>
    <row r="24" spans="1:17" ht="12.75">
      <c r="A24" s="199"/>
      <c r="B24" s="150" t="s">
        <v>126</v>
      </c>
      <c r="C24" s="212">
        <v>181</v>
      </c>
      <c r="D24" s="213">
        <v>141</v>
      </c>
      <c r="E24" s="213">
        <v>114</v>
      </c>
      <c r="F24" s="213">
        <v>42</v>
      </c>
      <c r="G24" s="213">
        <v>41</v>
      </c>
      <c r="H24" s="157">
        <v>519</v>
      </c>
      <c r="I24" s="183"/>
      <c r="J24" s="186"/>
      <c r="K24" s="186"/>
      <c r="L24" s="186"/>
      <c r="M24" s="186"/>
      <c r="N24" s="186"/>
      <c r="O24" s="186"/>
      <c r="P24" s="186"/>
      <c r="Q24" s="152"/>
    </row>
    <row r="25" spans="1:17" ht="12.75">
      <c r="A25" s="202" t="str">
        <f>"3."</f>
        <v>3.</v>
      </c>
      <c r="B25" s="186" t="s">
        <v>131</v>
      </c>
      <c r="C25" s="209"/>
      <c r="D25" s="210"/>
      <c r="E25" s="210"/>
      <c r="F25" s="210"/>
      <c r="G25" s="210"/>
      <c r="H25" s="211"/>
      <c r="I25" s="183"/>
      <c r="J25" s="186"/>
      <c r="K25" s="186"/>
      <c r="L25" s="186"/>
      <c r="M25" s="186"/>
      <c r="N25" s="186"/>
      <c r="O25" s="186"/>
      <c r="P25" s="186"/>
      <c r="Q25" s="152"/>
    </row>
    <row r="26" spans="1:17" ht="12.75">
      <c r="A26" s="202"/>
      <c r="B26" s="186" t="s">
        <v>132</v>
      </c>
      <c r="C26" s="203">
        <v>0.10309278350515463</v>
      </c>
      <c r="D26" s="204">
        <v>0.052980132450331126</v>
      </c>
      <c r="E26" s="204">
        <v>0.0234375</v>
      </c>
      <c r="F26" s="204">
        <v>0.0851063829787234</v>
      </c>
      <c r="G26" s="204">
        <v>0</v>
      </c>
      <c r="H26" s="205">
        <v>0.061837455830388695</v>
      </c>
      <c r="I26" s="183"/>
      <c r="J26" s="186"/>
      <c r="K26" s="186"/>
      <c r="L26" s="186"/>
      <c r="M26" s="186"/>
      <c r="N26" s="186"/>
      <c r="O26" s="186"/>
      <c r="P26" s="186"/>
      <c r="Q26" s="152"/>
    </row>
    <row r="27" spans="1:17" ht="12.75">
      <c r="A27" s="202"/>
      <c r="B27" s="186" t="s">
        <v>133</v>
      </c>
      <c r="C27" s="203">
        <v>0.4020618556701031</v>
      </c>
      <c r="D27" s="204">
        <v>0.6821192052980133</v>
      </c>
      <c r="E27" s="204">
        <v>0.1640625</v>
      </c>
      <c r="F27" s="204">
        <v>0.46808510638297873</v>
      </c>
      <c r="G27" s="204">
        <v>0</v>
      </c>
      <c r="H27" s="205">
        <v>0.3957597173144876</v>
      </c>
      <c r="I27" s="183"/>
      <c r="J27" s="186"/>
      <c r="K27" s="186"/>
      <c r="L27" s="186"/>
      <c r="M27" s="186"/>
      <c r="N27" s="186"/>
      <c r="O27" s="186"/>
      <c r="P27" s="186"/>
      <c r="Q27" s="152"/>
    </row>
    <row r="28" spans="1:17" ht="12.75">
      <c r="A28" s="202"/>
      <c r="B28" s="186" t="s">
        <v>134</v>
      </c>
      <c r="C28" s="203">
        <v>0.030927835051546393</v>
      </c>
      <c r="D28" s="204">
        <v>0.07947019867549669</v>
      </c>
      <c r="E28" s="204">
        <v>0.0078125</v>
      </c>
      <c r="F28" s="204">
        <v>0.2127659574468085</v>
      </c>
      <c r="G28" s="204">
        <v>0</v>
      </c>
      <c r="H28" s="205">
        <v>0.05123674911660778</v>
      </c>
      <c r="I28" s="183"/>
      <c r="J28" s="186"/>
      <c r="K28" s="186"/>
      <c r="L28" s="186"/>
      <c r="M28" s="186"/>
      <c r="N28" s="186"/>
      <c r="O28" s="186"/>
      <c r="P28" s="186"/>
      <c r="Q28" s="152"/>
    </row>
    <row r="29" spans="1:17" ht="12.75">
      <c r="A29" s="202"/>
      <c r="B29" s="186" t="s">
        <v>135</v>
      </c>
      <c r="C29" s="203">
        <v>0.08762886597938144</v>
      </c>
      <c r="D29" s="204">
        <v>0.026490066225165563</v>
      </c>
      <c r="E29" s="204">
        <v>0.0546875</v>
      </c>
      <c r="F29" s="204">
        <v>0.02127659574468085</v>
      </c>
      <c r="G29" s="204">
        <v>0</v>
      </c>
      <c r="H29" s="205">
        <v>0.05123674911660778</v>
      </c>
      <c r="I29" s="183"/>
      <c r="J29" s="186"/>
      <c r="K29" s="186"/>
      <c r="L29" s="186"/>
      <c r="M29" s="186"/>
      <c r="N29" s="186"/>
      <c r="O29" s="186"/>
      <c r="P29" s="186"/>
      <c r="Q29" s="152"/>
    </row>
    <row r="30" spans="1:17" ht="12.75">
      <c r="A30" s="202"/>
      <c r="B30" s="186" t="s">
        <v>136</v>
      </c>
      <c r="C30" s="203">
        <v>0.13917525773195877</v>
      </c>
      <c r="D30" s="204">
        <v>0.006622516556291391</v>
      </c>
      <c r="E30" s="204">
        <v>0.546875</v>
      </c>
      <c r="F30" s="204">
        <v>0</v>
      </c>
      <c r="G30" s="204">
        <v>0</v>
      </c>
      <c r="H30" s="205">
        <v>0.17314487632508835</v>
      </c>
      <c r="I30" s="183"/>
      <c r="J30" s="186"/>
      <c r="K30" s="186"/>
      <c r="L30" s="186"/>
      <c r="M30" s="186"/>
      <c r="N30" s="186"/>
      <c r="O30" s="186"/>
      <c r="P30" s="186"/>
      <c r="Q30" s="152"/>
    </row>
    <row r="31" spans="1:17" ht="12.75">
      <c r="A31" s="202"/>
      <c r="B31" s="186" t="s">
        <v>137</v>
      </c>
      <c r="C31" s="203">
        <v>0.05154639175257732</v>
      </c>
      <c r="D31" s="204">
        <v>0.013245033112582781</v>
      </c>
      <c r="E31" s="204">
        <v>0.0703125</v>
      </c>
      <c r="F31" s="204">
        <v>0</v>
      </c>
      <c r="G31" s="204">
        <v>0.9782608695652174</v>
      </c>
      <c r="H31" s="205">
        <v>0.1166077738515901</v>
      </c>
      <c r="I31" s="183"/>
      <c r="J31" s="186"/>
      <c r="K31" s="186"/>
      <c r="L31" s="186"/>
      <c r="M31" s="186"/>
      <c r="N31" s="186"/>
      <c r="O31" s="186"/>
      <c r="P31" s="186"/>
      <c r="Q31" s="152"/>
    </row>
    <row r="32" spans="1:17" ht="12.75">
      <c r="A32" s="202"/>
      <c r="B32" s="186" t="s">
        <v>138</v>
      </c>
      <c r="C32" s="203">
        <v>0.05670103092783505</v>
      </c>
      <c r="D32" s="204">
        <v>0.059602649006622516</v>
      </c>
      <c r="E32" s="204">
        <v>0.0078125</v>
      </c>
      <c r="F32" s="204">
        <v>0.14893617021276595</v>
      </c>
      <c r="G32" s="204">
        <v>0.021739130434782608</v>
      </c>
      <c r="H32" s="205">
        <v>0.05123674911660778</v>
      </c>
      <c r="I32" s="183"/>
      <c r="J32" s="186"/>
      <c r="K32" s="186"/>
      <c r="L32" s="186"/>
      <c r="M32" s="186"/>
      <c r="N32" s="186"/>
      <c r="O32" s="186"/>
      <c r="P32" s="186"/>
      <c r="Q32" s="152"/>
    </row>
    <row r="33" spans="1:17" ht="12.75">
      <c r="A33" s="202"/>
      <c r="B33" s="186" t="s">
        <v>139</v>
      </c>
      <c r="C33" s="203">
        <v>0.005154639175257732</v>
      </c>
      <c r="D33" s="204">
        <v>0.006622516556291391</v>
      </c>
      <c r="E33" s="204">
        <v>0.015625</v>
      </c>
      <c r="F33" s="204">
        <v>0.0425531914893617</v>
      </c>
      <c r="G33" s="204">
        <v>0</v>
      </c>
      <c r="H33" s="205">
        <v>0.01060070671378092</v>
      </c>
      <c r="I33" s="183"/>
      <c r="J33" s="186"/>
      <c r="K33" s="186"/>
      <c r="L33" s="186"/>
      <c r="M33" s="186"/>
      <c r="N33" s="186"/>
      <c r="O33" s="186"/>
      <c r="P33" s="186"/>
      <c r="Q33" s="152"/>
    </row>
    <row r="34" spans="1:17" ht="12.75">
      <c r="A34" s="202"/>
      <c r="B34" s="186" t="s">
        <v>140</v>
      </c>
      <c r="C34" s="203">
        <v>0.08247422680412371</v>
      </c>
      <c r="D34" s="204">
        <v>0.006622516556291391</v>
      </c>
      <c r="E34" s="204">
        <v>0.0703125</v>
      </c>
      <c r="F34" s="204">
        <v>0</v>
      </c>
      <c r="G34" s="204">
        <v>0</v>
      </c>
      <c r="H34" s="205">
        <v>0.045936395759717315</v>
      </c>
      <c r="I34" s="183"/>
      <c r="J34" s="186"/>
      <c r="K34" s="186"/>
      <c r="L34" s="186"/>
      <c r="M34" s="186"/>
      <c r="N34" s="186"/>
      <c r="O34" s="186"/>
      <c r="P34" s="186"/>
      <c r="Q34" s="152"/>
    </row>
    <row r="35" spans="1:17" ht="12.75">
      <c r="A35" s="202"/>
      <c r="B35" s="186" t="s">
        <v>130</v>
      </c>
      <c r="C35" s="203">
        <v>0.041237113402061855</v>
      </c>
      <c r="D35" s="204">
        <v>0.06622516556291391</v>
      </c>
      <c r="E35" s="204">
        <v>0.0390625</v>
      </c>
      <c r="F35" s="204">
        <v>0.02127659574468085</v>
      </c>
      <c r="G35" s="204">
        <v>0</v>
      </c>
      <c r="H35" s="205">
        <v>0.04240282685512368</v>
      </c>
      <c r="I35" s="183"/>
      <c r="J35" s="186"/>
      <c r="K35" s="186"/>
      <c r="L35" s="186"/>
      <c r="M35" s="186"/>
      <c r="N35" s="186"/>
      <c r="O35" s="186"/>
      <c r="P35" s="186"/>
      <c r="Q35" s="152"/>
    </row>
    <row r="36" spans="1:17" ht="12.75">
      <c r="A36" s="199"/>
      <c r="B36" s="206" t="s">
        <v>126</v>
      </c>
      <c r="C36" s="214">
        <v>194</v>
      </c>
      <c r="D36" s="215">
        <v>151</v>
      </c>
      <c r="E36" s="215">
        <v>128</v>
      </c>
      <c r="F36" s="215">
        <v>47</v>
      </c>
      <c r="G36" s="215">
        <v>46</v>
      </c>
      <c r="H36" s="150">
        <v>566</v>
      </c>
      <c r="I36" s="183"/>
      <c r="J36" s="186"/>
      <c r="K36" s="186"/>
      <c r="L36" s="186"/>
      <c r="M36" s="186"/>
      <c r="N36" s="186"/>
      <c r="O36" s="186"/>
      <c r="P36" s="186"/>
      <c r="Q36" s="152"/>
    </row>
    <row r="37" spans="1:17" ht="12.75">
      <c r="A37" s="195" t="s">
        <v>141</v>
      </c>
      <c r="B37" s="181" t="s">
        <v>142</v>
      </c>
      <c r="C37" s="209"/>
      <c r="D37" s="210"/>
      <c r="E37" s="210"/>
      <c r="F37" s="210"/>
      <c r="G37" s="210"/>
      <c r="H37" s="211"/>
      <c r="I37" s="183"/>
      <c r="J37" s="186"/>
      <c r="K37" s="186"/>
      <c r="L37" s="186"/>
      <c r="M37" s="186"/>
      <c r="N37" s="186"/>
      <c r="O37" s="186"/>
      <c r="P37" s="186"/>
      <c r="Q37" s="152"/>
    </row>
    <row r="38" spans="1:17" ht="12.75">
      <c r="A38" s="202"/>
      <c r="B38" s="186" t="s">
        <v>143</v>
      </c>
      <c r="C38" s="203">
        <v>0.18041237113402062</v>
      </c>
      <c r="D38" s="204">
        <v>0.26666666666666666</v>
      </c>
      <c r="E38" s="204">
        <v>0.29365079365079366</v>
      </c>
      <c r="F38" s="204">
        <v>0.40425531914893614</v>
      </c>
      <c r="G38" s="204">
        <v>0.41304347826086957</v>
      </c>
      <c r="H38" s="205">
        <v>0.2664298401420959</v>
      </c>
      <c r="I38" s="183"/>
      <c r="J38" s="186"/>
      <c r="K38" s="186"/>
      <c r="L38" s="186"/>
      <c r="M38" s="186"/>
      <c r="N38" s="186"/>
      <c r="O38" s="186"/>
      <c r="P38" s="186"/>
      <c r="Q38" s="152"/>
    </row>
    <row r="39" spans="1:17" ht="12.75">
      <c r="A39" s="202"/>
      <c r="B39" s="186" t="s">
        <v>144</v>
      </c>
      <c r="C39" s="203">
        <v>0.41237113402061853</v>
      </c>
      <c r="D39" s="204">
        <v>0.36666666666666664</v>
      </c>
      <c r="E39" s="204">
        <v>0.3492063492063492</v>
      </c>
      <c r="F39" s="204">
        <v>0.3829787234042553</v>
      </c>
      <c r="G39" s="204">
        <v>0.5652173913043478</v>
      </c>
      <c r="H39" s="205">
        <v>0.3960923623445826</v>
      </c>
      <c r="I39" s="183"/>
      <c r="J39" s="186"/>
      <c r="K39" s="186"/>
      <c r="L39" s="186"/>
      <c r="M39" s="186"/>
      <c r="N39" s="186"/>
      <c r="O39" s="186"/>
      <c r="P39" s="186"/>
      <c r="Q39" s="152"/>
    </row>
    <row r="40" spans="1:17" ht="12.75">
      <c r="A40" s="202"/>
      <c r="B40" s="186" t="s">
        <v>145</v>
      </c>
      <c r="C40" s="203">
        <v>0.27319587628865977</v>
      </c>
      <c r="D40" s="204">
        <v>0.24666666666666667</v>
      </c>
      <c r="E40" s="204">
        <v>0.24603174603174602</v>
      </c>
      <c r="F40" s="204">
        <v>0.1276595744680851</v>
      </c>
      <c r="G40" s="204">
        <v>0.021739130434782608</v>
      </c>
      <c r="H40" s="205">
        <v>0.22735346358792186</v>
      </c>
      <c r="I40" s="183"/>
      <c r="J40" s="186"/>
      <c r="K40" s="186"/>
      <c r="L40" s="186"/>
      <c r="M40" s="186"/>
      <c r="N40" s="186"/>
      <c r="O40" s="186"/>
      <c r="P40" s="186"/>
      <c r="Q40" s="152"/>
    </row>
    <row r="41" spans="1:17" ht="12.75">
      <c r="A41" s="202"/>
      <c r="B41" s="186" t="s">
        <v>146</v>
      </c>
      <c r="C41" s="203">
        <v>0.07216494845360824</v>
      </c>
      <c r="D41" s="204">
        <v>0.05333333333333334</v>
      </c>
      <c r="E41" s="204">
        <v>0.03968253968253968</v>
      </c>
      <c r="F41" s="204">
        <v>0.02127659574468085</v>
      </c>
      <c r="G41" s="204">
        <v>0</v>
      </c>
      <c r="H41" s="205">
        <v>0.0497335701598579</v>
      </c>
      <c r="I41" s="183"/>
      <c r="J41" s="186"/>
      <c r="K41" s="186"/>
      <c r="L41" s="186"/>
      <c r="M41" s="186"/>
      <c r="N41" s="186"/>
      <c r="O41" s="186"/>
      <c r="P41" s="186"/>
      <c r="Q41" s="152"/>
    </row>
    <row r="42" spans="1:17" ht="12.75">
      <c r="A42" s="202"/>
      <c r="B42" s="186" t="s">
        <v>147</v>
      </c>
      <c r="C42" s="203">
        <v>0.03608247422680412</v>
      </c>
      <c r="D42" s="204">
        <v>0.04</v>
      </c>
      <c r="E42" s="204">
        <v>0.05555555555555555</v>
      </c>
      <c r="F42" s="204">
        <v>0</v>
      </c>
      <c r="G42" s="204">
        <v>0</v>
      </c>
      <c r="H42" s="205">
        <v>0.035523978685612786</v>
      </c>
      <c r="I42" s="183"/>
      <c r="J42" s="186"/>
      <c r="K42" s="186"/>
      <c r="L42" s="186"/>
      <c r="M42" s="186"/>
      <c r="N42" s="186"/>
      <c r="O42" s="186"/>
      <c r="P42" s="186"/>
      <c r="Q42" s="152"/>
    </row>
    <row r="43" spans="1:17" ht="12.75">
      <c r="A43" s="202"/>
      <c r="B43" s="186" t="s">
        <v>148</v>
      </c>
      <c r="C43" s="203">
        <v>0.02577319587628866</v>
      </c>
      <c r="D43" s="204">
        <v>0.02666666666666667</v>
      </c>
      <c r="E43" s="204">
        <v>0.015873015873015872</v>
      </c>
      <c r="F43" s="204">
        <v>0.06382978723404255</v>
      </c>
      <c r="G43" s="204">
        <v>0</v>
      </c>
      <c r="H43" s="205">
        <v>0.02486678507992895</v>
      </c>
      <c r="I43" s="183"/>
      <c r="J43" s="186"/>
      <c r="K43" s="186"/>
      <c r="L43" s="186"/>
      <c r="M43" s="186"/>
      <c r="N43" s="186"/>
      <c r="O43" s="186"/>
      <c r="P43" s="186"/>
      <c r="Q43" s="152"/>
    </row>
    <row r="44" spans="1:17" ht="12.75">
      <c r="A44" s="199"/>
      <c r="B44" s="206" t="s">
        <v>126</v>
      </c>
      <c r="C44" s="214">
        <v>194</v>
      </c>
      <c r="D44" s="215">
        <v>150</v>
      </c>
      <c r="E44" s="215">
        <v>126</v>
      </c>
      <c r="F44" s="215">
        <v>47</v>
      </c>
      <c r="G44" s="215">
        <v>46</v>
      </c>
      <c r="H44" s="150">
        <v>563</v>
      </c>
      <c r="I44" s="183"/>
      <c r="J44" s="186"/>
      <c r="K44" s="186"/>
      <c r="L44" s="186"/>
      <c r="M44" s="186"/>
      <c r="N44" s="186"/>
      <c r="O44" s="186"/>
      <c r="P44" s="186"/>
      <c r="Q44" s="152"/>
    </row>
    <row r="45" spans="1:17" ht="12.75">
      <c r="A45" s="195" t="s">
        <v>149</v>
      </c>
      <c r="B45" s="182" t="s">
        <v>150</v>
      </c>
      <c r="C45" s="209"/>
      <c r="D45" s="210"/>
      <c r="E45" s="210"/>
      <c r="F45" s="210"/>
      <c r="G45" s="210"/>
      <c r="H45" s="211"/>
      <c r="I45" s="183"/>
      <c r="J45" s="186"/>
      <c r="K45" s="186"/>
      <c r="L45" s="186"/>
      <c r="M45" s="186"/>
      <c r="N45" s="186"/>
      <c r="O45" s="186"/>
      <c r="P45" s="263"/>
      <c r="Q45" s="152"/>
    </row>
    <row r="46" spans="1:17" ht="12.75">
      <c r="A46" s="202"/>
      <c r="B46" s="216" t="s">
        <v>151</v>
      </c>
      <c r="C46" s="203">
        <v>0.3435897435897436</v>
      </c>
      <c r="D46" s="204">
        <v>0.3333333333333333</v>
      </c>
      <c r="E46" s="204">
        <v>0.5275590551181102</v>
      </c>
      <c r="F46" s="204">
        <v>0.5531914893617021</v>
      </c>
      <c r="G46" s="204">
        <v>0.8913043478260869</v>
      </c>
      <c r="H46" s="205">
        <v>0.44424778761061945</v>
      </c>
      <c r="I46" s="183"/>
      <c r="J46" s="183"/>
      <c r="K46" s="183"/>
      <c r="L46" s="183"/>
      <c r="M46" s="183"/>
      <c r="N46" s="183"/>
      <c r="O46" s="186"/>
      <c r="P46" s="186"/>
      <c r="Q46" s="152"/>
    </row>
    <row r="47" spans="1:17" ht="12.75">
      <c r="A47" s="202"/>
      <c r="B47" s="187" t="s">
        <v>152</v>
      </c>
      <c r="C47" s="203">
        <v>0.2564102564102564</v>
      </c>
      <c r="D47" s="204">
        <v>0.38</v>
      </c>
      <c r="E47" s="204">
        <v>0.2204724409448819</v>
      </c>
      <c r="F47" s="204">
        <v>0.2553191489361702</v>
      </c>
      <c r="G47" s="204">
        <v>0.10869565217391304</v>
      </c>
      <c r="H47" s="205">
        <v>0.26902654867256637</v>
      </c>
      <c r="I47" s="183"/>
      <c r="J47" s="186"/>
      <c r="K47" s="186"/>
      <c r="L47" s="186"/>
      <c r="M47" s="186"/>
      <c r="N47" s="186"/>
      <c r="O47" s="186"/>
      <c r="P47" s="186"/>
      <c r="Q47" s="152"/>
    </row>
    <row r="48" spans="1:17" ht="12.75">
      <c r="A48" s="202"/>
      <c r="B48" s="187" t="s">
        <v>153</v>
      </c>
      <c r="C48" s="203">
        <v>0.02564102564102564</v>
      </c>
      <c r="D48" s="204">
        <v>0.04</v>
      </c>
      <c r="E48" s="204">
        <v>0.007874015748031496</v>
      </c>
      <c r="F48" s="204">
        <v>0.02127659574468085</v>
      </c>
      <c r="G48" s="204">
        <v>0</v>
      </c>
      <c r="H48" s="205">
        <v>0.023008849557522124</v>
      </c>
      <c r="I48" s="183"/>
      <c r="J48" s="186"/>
      <c r="K48" s="186"/>
      <c r="L48" s="186"/>
      <c r="M48" s="186"/>
      <c r="N48" s="186"/>
      <c r="O48" s="186"/>
      <c r="P48" s="186"/>
      <c r="Q48" s="152"/>
    </row>
    <row r="49" spans="1:17" ht="12.75">
      <c r="A49" s="202"/>
      <c r="B49" s="187" t="s">
        <v>154</v>
      </c>
      <c r="C49" s="203">
        <v>0.1641025641025641</v>
      </c>
      <c r="D49" s="204">
        <v>0.06</v>
      </c>
      <c r="E49" s="204">
        <v>0.11023622047244094</v>
      </c>
      <c r="F49" s="204">
        <v>0.0851063829787234</v>
      </c>
      <c r="G49" s="204">
        <v>0</v>
      </c>
      <c r="H49" s="205">
        <v>0.10442477876106195</v>
      </c>
      <c r="I49" s="183"/>
      <c r="J49" s="186"/>
      <c r="K49" s="186"/>
      <c r="L49" s="186"/>
      <c r="M49" s="186"/>
      <c r="N49" s="186"/>
      <c r="O49" s="186"/>
      <c r="P49" s="186"/>
      <c r="Q49" s="152"/>
    </row>
    <row r="50" spans="1:17" ht="12.75">
      <c r="A50" s="202" t="s">
        <v>94</v>
      </c>
      <c r="B50" s="217" t="s">
        <v>155</v>
      </c>
      <c r="C50" s="203">
        <v>0.21025641025641026</v>
      </c>
      <c r="D50" s="204">
        <v>0.18666666666666668</v>
      </c>
      <c r="E50" s="204">
        <v>0.13385826771653545</v>
      </c>
      <c r="F50" s="204">
        <v>0.0851063829787234</v>
      </c>
      <c r="G50" s="204">
        <v>0</v>
      </c>
      <c r="H50" s="205">
        <v>0.1592920353982301</v>
      </c>
      <c r="I50" s="218"/>
      <c r="J50" s="218"/>
      <c r="K50" s="218"/>
      <c r="L50" s="218"/>
      <c r="M50" s="218"/>
      <c r="N50" s="218"/>
      <c r="O50" s="186"/>
      <c r="P50" s="183"/>
      <c r="Q50" s="152"/>
    </row>
    <row r="51" spans="1:17" ht="12.75">
      <c r="A51" s="199"/>
      <c r="B51" s="220" t="s">
        <v>126</v>
      </c>
      <c r="C51" s="221">
        <v>195</v>
      </c>
      <c r="D51" s="222">
        <v>150</v>
      </c>
      <c r="E51" s="222">
        <v>127</v>
      </c>
      <c r="F51" s="222">
        <v>47</v>
      </c>
      <c r="G51" s="222">
        <v>46</v>
      </c>
      <c r="H51" s="150">
        <v>565</v>
      </c>
      <c r="I51" s="223"/>
      <c r="J51" s="229"/>
      <c r="K51" s="229"/>
      <c r="L51" s="229"/>
      <c r="M51" s="229"/>
      <c r="N51" s="229"/>
      <c r="O51" s="229"/>
      <c r="P51" s="186"/>
      <c r="Q51" s="152"/>
    </row>
    <row r="52" spans="1:17" ht="12.75">
      <c r="A52" s="195" t="str">
        <f>"6."</f>
        <v>6.</v>
      </c>
      <c r="B52" s="224" t="s">
        <v>156</v>
      </c>
      <c r="C52" s="225"/>
      <c r="D52" s="224"/>
      <c r="E52" s="224"/>
      <c r="F52" s="224"/>
      <c r="G52" s="224"/>
      <c r="H52" s="226"/>
      <c r="I52" s="223"/>
      <c r="J52" s="227"/>
      <c r="K52" s="227"/>
      <c r="L52" s="227"/>
      <c r="M52" s="227"/>
      <c r="N52" s="227"/>
      <c r="O52" s="227"/>
      <c r="P52" s="186"/>
      <c r="Q52" s="152"/>
    </row>
    <row r="53" spans="1:17" ht="12.75">
      <c r="A53" s="202"/>
      <c r="B53" s="227" t="s">
        <v>157</v>
      </c>
      <c r="C53" s="203">
        <v>0.28205128205128205</v>
      </c>
      <c r="D53" s="204">
        <v>0.32450331125827814</v>
      </c>
      <c r="E53" s="204">
        <v>0.1732283464566929</v>
      </c>
      <c r="F53" s="204">
        <v>0.3191489361702128</v>
      </c>
      <c r="G53" s="204">
        <v>0.24444444444444444</v>
      </c>
      <c r="H53" s="205">
        <v>0.26902654867256637</v>
      </c>
      <c r="I53" s="223"/>
      <c r="J53" s="228"/>
      <c r="K53" s="228"/>
      <c r="L53" s="228"/>
      <c r="M53" s="228"/>
      <c r="N53" s="228"/>
      <c r="O53" s="228"/>
      <c r="P53" s="186"/>
      <c r="Q53" s="152"/>
    </row>
    <row r="54" spans="1:17" ht="12.75">
      <c r="A54" s="202"/>
      <c r="B54" s="227" t="s">
        <v>158</v>
      </c>
      <c r="C54" s="203">
        <v>0.1282051282051282</v>
      </c>
      <c r="D54" s="204">
        <v>0.19205298013245034</v>
      </c>
      <c r="E54" s="204">
        <v>0.14173228346456693</v>
      </c>
      <c r="F54" s="204">
        <v>0.14893617021276595</v>
      </c>
      <c r="G54" s="204">
        <v>0.6</v>
      </c>
      <c r="H54" s="205">
        <v>0.18761061946902655</v>
      </c>
      <c r="I54" s="223"/>
      <c r="J54" s="228"/>
      <c r="K54" s="228"/>
      <c r="L54" s="228"/>
      <c r="M54" s="228"/>
      <c r="N54" s="228"/>
      <c r="O54" s="228"/>
      <c r="P54" s="186"/>
      <c r="Q54" s="152"/>
    </row>
    <row r="55" spans="1:17" ht="12.75">
      <c r="A55" s="202"/>
      <c r="B55" s="227" t="s">
        <v>254</v>
      </c>
      <c r="C55" s="203">
        <v>0.005128205128205128</v>
      </c>
      <c r="D55" s="204">
        <v>0.006622516556291391</v>
      </c>
      <c r="E55" s="204">
        <v>0</v>
      </c>
      <c r="F55" s="204">
        <v>0</v>
      </c>
      <c r="G55" s="204">
        <v>0</v>
      </c>
      <c r="H55" s="205">
        <v>0.0035398230088495575</v>
      </c>
      <c r="I55" s="223"/>
      <c r="J55" s="228"/>
      <c r="K55" s="228"/>
      <c r="L55" s="228"/>
      <c r="M55" s="228"/>
      <c r="N55" s="228"/>
      <c r="O55" s="228"/>
      <c r="P55" s="186"/>
      <c r="Q55" s="152"/>
    </row>
    <row r="56" spans="1:17" ht="12.75">
      <c r="A56" s="202"/>
      <c r="B56" s="227" t="s">
        <v>159</v>
      </c>
      <c r="C56" s="203">
        <v>0.08205128205128205</v>
      </c>
      <c r="D56" s="204">
        <v>0.052980132450331126</v>
      </c>
      <c r="E56" s="204">
        <v>0.09448818897637795</v>
      </c>
      <c r="F56" s="204">
        <v>0.0425531914893617</v>
      </c>
      <c r="G56" s="204">
        <v>0.06666666666666667</v>
      </c>
      <c r="H56" s="205">
        <v>0.07256637168141593</v>
      </c>
      <c r="I56" s="223"/>
      <c r="J56" s="228"/>
      <c r="K56" s="228"/>
      <c r="L56" s="228"/>
      <c r="M56" s="228"/>
      <c r="N56" s="228"/>
      <c r="O56" s="228"/>
      <c r="P56" s="186"/>
      <c r="Q56" s="152"/>
    </row>
    <row r="57" spans="1:17" ht="12.75">
      <c r="A57" s="219"/>
      <c r="B57" s="227" t="s">
        <v>160</v>
      </c>
      <c r="C57" s="203">
        <v>0.13333333333333333</v>
      </c>
      <c r="D57" s="204">
        <v>0.11258278145695365</v>
      </c>
      <c r="E57" s="204">
        <v>0.25196850393700787</v>
      </c>
      <c r="F57" s="204">
        <v>0.1276595744680851</v>
      </c>
      <c r="G57" s="204">
        <v>0.044444444444444446</v>
      </c>
      <c r="H57" s="205">
        <v>0.14690265486725665</v>
      </c>
      <c r="I57" s="223"/>
      <c r="J57" s="229"/>
      <c r="K57" s="229"/>
      <c r="L57" s="229"/>
      <c r="M57" s="229"/>
      <c r="N57" s="229"/>
      <c r="O57" s="228"/>
      <c r="P57" s="183"/>
      <c r="Q57" s="152"/>
    </row>
    <row r="58" spans="1:17" ht="12.75">
      <c r="A58" s="219"/>
      <c r="B58" s="227" t="s">
        <v>161</v>
      </c>
      <c r="C58" s="203">
        <v>0.21025641025641026</v>
      </c>
      <c r="D58" s="204">
        <v>0.18543046357615894</v>
      </c>
      <c r="E58" s="204">
        <v>0.1889763779527559</v>
      </c>
      <c r="F58" s="204">
        <v>0.1702127659574468</v>
      </c>
      <c r="G58" s="204">
        <v>0.022222222222222223</v>
      </c>
      <c r="H58" s="205">
        <v>0.18053097345132743</v>
      </c>
      <c r="I58" s="223"/>
      <c r="J58" s="229"/>
      <c r="K58" s="229"/>
      <c r="L58" s="229"/>
      <c r="M58" s="229"/>
      <c r="N58" s="229"/>
      <c r="O58" s="228"/>
      <c r="P58" s="183"/>
      <c r="Q58" s="152"/>
    </row>
    <row r="59" spans="1:17" ht="12.75">
      <c r="A59" s="219"/>
      <c r="B59" s="227" t="s">
        <v>162</v>
      </c>
      <c r="C59" s="203">
        <v>0.09230769230769231</v>
      </c>
      <c r="D59" s="204">
        <v>0.09933774834437085</v>
      </c>
      <c r="E59" s="204">
        <v>0.08661417322834646</v>
      </c>
      <c r="F59" s="204">
        <v>0.1276595744680851</v>
      </c>
      <c r="G59" s="204">
        <v>0</v>
      </c>
      <c r="H59" s="205">
        <v>0.08849557522123894</v>
      </c>
      <c r="I59" s="223"/>
      <c r="J59" s="229"/>
      <c r="K59" s="229"/>
      <c r="L59" s="229"/>
      <c r="M59" s="229"/>
      <c r="N59" s="229"/>
      <c r="O59" s="228"/>
      <c r="P59" s="183"/>
      <c r="Q59" s="152"/>
    </row>
    <row r="60" spans="1:17" ht="12.75">
      <c r="A60" s="219"/>
      <c r="B60" s="227" t="s">
        <v>163</v>
      </c>
      <c r="C60" s="203">
        <v>0.06666666666666667</v>
      </c>
      <c r="D60" s="204">
        <v>0.026490066225165563</v>
      </c>
      <c r="E60" s="204">
        <v>0.06299212598425197</v>
      </c>
      <c r="F60" s="204">
        <v>0.06382978723404255</v>
      </c>
      <c r="G60" s="204">
        <v>0.022222222222222223</v>
      </c>
      <c r="H60" s="205">
        <v>0.05132743362831858</v>
      </c>
      <c r="I60" s="223"/>
      <c r="J60" s="229"/>
      <c r="K60" s="229"/>
      <c r="L60" s="229"/>
      <c r="M60" s="229"/>
      <c r="N60" s="229"/>
      <c r="O60" s="228"/>
      <c r="P60" s="183"/>
      <c r="Q60" s="152"/>
    </row>
    <row r="61" spans="1:17" ht="12.75">
      <c r="A61" s="230"/>
      <c r="B61" s="231" t="s">
        <v>126</v>
      </c>
      <c r="C61" s="221">
        <v>195</v>
      </c>
      <c r="D61" s="222">
        <v>151</v>
      </c>
      <c r="E61" s="222">
        <v>127</v>
      </c>
      <c r="F61" s="222">
        <v>47</v>
      </c>
      <c r="G61" s="222">
        <v>45</v>
      </c>
      <c r="H61" s="232">
        <v>565</v>
      </c>
      <c r="I61" s="223"/>
      <c r="J61" s="229"/>
      <c r="K61" s="229"/>
      <c r="L61" s="229"/>
      <c r="M61" s="229"/>
      <c r="N61" s="229"/>
      <c r="O61" s="229"/>
      <c r="P61" s="186"/>
      <c r="Q61" s="152"/>
    </row>
    <row r="62" spans="1:17" ht="12.75">
      <c r="A62" s="180" t="s">
        <v>115</v>
      </c>
      <c r="B62" s="181"/>
      <c r="C62" s="210"/>
      <c r="D62" s="210"/>
      <c r="E62" s="210"/>
      <c r="F62" s="210"/>
      <c r="G62" s="210"/>
      <c r="H62" s="182"/>
      <c r="I62" s="183"/>
      <c r="J62" s="186"/>
      <c r="K62" s="186"/>
      <c r="L62" s="186"/>
      <c r="M62" s="186"/>
      <c r="N62" s="186"/>
      <c r="O62" s="186"/>
      <c r="P62" s="186"/>
      <c r="Q62" s="152"/>
    </row>
    <row r="63" spans="1:17" ht="12.75">
      <c r="A63" s="185" t="s">
        <v>116</v>
      </c>
      <c r="B63" s="186"/>
      <c r="C63" s="186"/>
      <c r="D63" s="186"/>
      <c r="E63" s="186"/>
      <c r="F63" s="186"/>
      <c r="G63" s="186"/>
      <c r="H63" s="187"/>
      <c r="I63" s="183"/>
      <c r="J63" s="186"/>
      <c r="K63" s="186"/>
      <c r="L63" s="186"/>
      <c r="M63" s="186"/>
      <c r="N63" s="186"/>
      <c r="O63" s="186"/>
      <c r="P63" s="186"/>
      <c r="Q63" s="152"/>
    </row>
    <row r="64" spans="1:17" ht="12.75">
      <c r="A64" s="185" t="s">
        <v>117</v>
      </c>
      <c r="B64" s="186"/>
      <c r="C64" s="186"/>
      <c r="D64" s="186"/>
      <c r="E64" s="186"/>
      <c r="F64" s="186"/>
      <c r="G64" s="186"/>
      <c r="H64" s="187"/>
      <c r="I64" s="183"/>
      <c r="J64" s="186"/>
      <c r="K64" s="186"/>
      <c r="L64" s="186"/>
      <c r="M64" s="186"/>
      <c r="N64" s="186"/>
      <c r="O64" s="186"/>
      <c r="P64" s="186"/>
      <c r="Q64" s="152"/>
    </row>
    <row r="65" spans="1:17" ht="12.75">
      <c r="A65" s="191" t="s">
        <v>118</v>
      </c>
      <c r="B65" s="192"/>
      <c r="C65" s="192"/>
      <c r="D65" s="192"/>
      <c r="E65" s="192"/>
      <c r="F65" s="192"/>
      <c r="G65" s="192"/>
      <c r="H65" s="193"/>
      <c r="I65" s="183"/>
      <c r="J65" s="186"/>
      <c r="K65" s="186"/>
      <c r="L65" s="186"/>
      <c r="M65" s="186"/>
      <c r="N65" s="186"/>
      <c r="O65" s="186"/>
      <c r="P65" s="186"/>
      <c r="Q65" s="152"/>
    </row>
    <row r="66" spans="1:17" ht="4.5" customHeight="1">
      <c r="A66" s="195"/>
      <c r="B66" s="182"/>
      <c r="C66" s="181"/>
      <c r="D66" s="181"/>
      <c r="E66" s="181"/>
      <c r="F66" s="181"/>
      <c r="G66" s="181"/>
      <c r="H66" s="182"/>
      <c r="I66" s="183"/>
      <c r="J66" s="186"/>
      <c r="K66" s="186"/>
      <c r="L66" s="186"/>
      <c r="M66" s="186"/>
      <c r="N66" s="186"/>
      <c r="O66" s="186"/>
      <c r="P66" s="186"/>
      <c r="Q66" s="152"/>
    </row>
    <row r="67" spans="1:17" s="235" customFormat="1" ht="12.75" customHeight="1">
      <c r="A67" s="233" t="s">
        <v>164</v>
      </c>
      <c r="B67" s="197"/>
      <c r="C67" s="198" t="s">
        <v>89</v>
      </c>
      <c r="D67" s="108" t="s">
        <v>61</v>
      </c>
      <c r="E67" s="108" t="s">
        <v>62</v>
      </c>
      <c r="F67" s="108" t="s">
        <v>63</v>
      </c>
      <c r="G67" s="108" t="s">
        <v>64</v>
      </c>
      <c r="H67" s="109" t="s">
        <v>16</v>
      </c>
      <c r="I67" s="234"/>
      <c r="J67" s="257"/>
      <c r="K67" s="257"/>
      <c r="L67" s="257"/>
      <c r="M67" s="257"/>
      <c r="N67" s="257"/>
      <c r="O67" s="257"/>
      <c r="P67" s="186"/>
      <c r="Q67" s="264"/>
    </row>
    <row r="68" spans="1:17" ht="12.75">
      <c r="A68" s="195" t="str">
        <f>"7."</f>
        <v>7.</v>
      </c>
      <c r="B68" s="226" t="s">
        <v>165</v>
      </c>
      <c r="C68" s="225"/>
      <c r="D68" s="236"/>
      <c r="E68" s="236"/>
      <c r="F68" s="236"/>
      <c r="G68" s="236"/>
      <c r="H68" s="226"/>
      <c r="I68" s="223"/>
      <c r="J68" s="227"/>
      <c r="K68" s="227"/>
      <c r="L68" s="227"/>
      <c r="M68" s="227"/>
      <c r="N68" s="227"/>
      <c r="O68" s="227"/>
      <c r="P68" s="186"/>
      <c r="Q68" s="152"/>
    </row>
    <row r="69" spans="1:17" ht="12.75">
      <c r="A69" s="202"/>
      <c r="B69" s="237" t="s">
        <v>166</v>
      </c>
      <c r="C69" s="238"/>
      <c r="D69" s="239"/>
      <c r="E69" s="239"/>
      <c r="F69" s="239"/>
      <c r="G69" s="239"/>
      <c r="H69" s="240"/>
      <c r="I69" s="223"/>
      <c r="J69" s="227"/>
      <c r="K69" s="227"/>
      <c r="L69" s="227"/>
      <c r="M69" s="227"/>
      <c r="N69" s="227"/>
      <c r="O69" s="227"/>
      <c r="P69" s="227"/>
      <c r="Q69" s="152"/>
    </row>
    <row r="70" spans="1:17" ht="12.75">
      <c r="A70" s="202"/>
      <c r="B70" s="237" t="s">
        <v>167</v>
      </c>
      <c r="C70" s="203" t="s">
        <v>168</v>
      </c>
      <c r="D70" s="204">
        <v>0.022900763358778626</v>
      </c>
      <c r="E70" s="204">
        <v>0.0625</v>
      </c>
      <c r="F70" s="204">
        <v>0.023255813953488372</v>
      </c>
      <c r="G70" s="204">
        <v>0</v>
      </c>
      <c r="H70" s="205">
        <v>0.056433408577878104</v>
      </c>
      <c r="I70" s="223"/>
      <c r="J70" s="166"/>
      <c r="K70" s="166"/>
      <c r="L70" s="166"/>
      <c r="M70" s="166"/>
      <c r="N70" s="166"/>
      <c r="O70" s="166"/>
      <c r="P70" s="186"/>
      <c r="Q70" s="152"/>
    </row>
    <row r="71" spans="1:17" ht="12.75">
      <c r="A71" s="202"/>
      <c r="B71" s="237" t="s">
        <v>169</v>
      </c>
      <c r="C71" s="203">
        <v>0.07142857142857142</v>
      </c>
      <c r="D71" s="204">
        <v>0.05343511450381679</v>
      </c>
      <c r="E71" s="204">
        <v>0.07291666666666667</v>
      </c>
      <c r="F71" s="204">
        <v>0.023255813953488372</v>
      </c>
      <c r="G71" s="204">
        <v>0</v>
      </c>
      <c r="H71" s="205">
        <v>0.056433408577878104</v>
      </c>
      <c r="I71" s="223"/>
      <c r="J71" s="166"/>
      <c r="K71" s="166"/>
      <c r="L71" s="166"/>
      <c r="M71" s="166"/>
      <c r="N71" s="166"/>
      <c r="O71" s="166"/>
      <c r="P71" s="186"/>
      <c r="Q71" s="152"/>
    </row>
    <row r="72" spans="1:17" ht="12.75">
      <c r="A72" s="202"/>
      <c r="B72" s="237" t="s">
        <v>170</v>
      </c>
      <c r="C72" s="203">
        <v>0.24285714285714285</v>
      </c>
      <c r="D72" s="204">
        <v>0.12213740458015267</v>
      </c>
      <c r="E72" s="204">
        <v>0.25</v>
      </c>
      <c r="F72" s="204">
        <v>0.023255813953488372</v>
      </c>
      <c r="G72" s="204">
        <v>0</v>
      </c>
      <c r="H72" s="205">
        <v>0.16930022573363432</v>
      </c>
      <c r="I72" s="223"/>
      <c r="J72" s="166"/>
      <c r="K72" s="166"/>
      <c r="L72" s="166"/>
      <c r="M72" s="166"/>
      <c r="N72" s="166"/>
      <c r="O72" s="166"/>
      <c r="P72" s="186"/>
      <c r="Q72" s="152"/>
    </row>
    <row r="73" spans="1:17" ht="12.75">
      <c r="A73" s="202"/>
      <c r="B73" s="237" t="s">
        <v>171</v>
      </c>
      <c r="C73" s="203">
        <v>0.17142857142857143</v>
      </c>
      <c r="D73" s="204">
        <v>0.21374045801526717</v>
      </c>
      <c r="E73" s="204">
        <v>0.20833333333333334</v>
      </c>
      <c r="F73" s="204">
        <v>0.023255813953488372</v>
      </c>
      <c r="G73" s="204">
        <v>0.15151515151515152</v>
      </c>
      <c r="H73" s="205">
        <v>0.17607223476297967</v>
      </c>
      <c r="I73" s="223"/>
      <c r="J73" s="166"/>
      <c r="K73" s="166"/>
      <c r="L73" s="166"/>
      <c r="M73" s="166"/>
      <c r="N73" s="166"/>
      <c r="O73" s="166"/>
      <c r="P73" s="186"/>
      <c r="Q73" s="152"/>
    </row>
    <row r="74" spans="1:17" ht="12.75">
      <c r="A74" s="202"/>
      <c r="B74" s="237" t="s">
        <v>172</v>
      </c>
      <c r="C74" s="203">
        <v>0.21428571428571427</v>
      </c>
      <c r="D74" s="204">
        <v>0.22900763358778625</v>
      </c>
      <c r="E74" s="204">
        <v>0.3020833333333333</v>
      </c>
      <c r="F74" s="204">
        <v>0.023255813953488372</v>
      </c>
      <c r="G74" s="204">
        <v>0.2727272727272727</v>
      </c>
      <c r="H74" s="205">
        <v>0.2234762979683973</v>
      </c>
      <c r="I74" s="223"/>
      <c r="J74" s="166"/>
      <c r="K74" s="166"/>
      <c r="L74" s="166"/>
      <c r="M74" s="166"/>
      <c r="N74" s="166"/>
      <c r="O74" s="166"/>
      <c r="P74" s="186"/>
      <c r="Q74" s="152"/>
    </row>
    <row r="75" spans="1:17" ht="12.75">
      <c r="A75" s="202"/>
      <c r="B75" s="237" t="s">
        <v>173</v>
      </c>
      <c r="C75" s="203">
        <v>0.08571428571428572</v>
      </c>
      <c r="D75" s="204">
        <v>0.12213740458015267</v>
      </c>
      <c r="E75" s="204">
        <v>0.052083333333333336</v>
      </c>
      <c r="F75" s="204">
        <v>0.2558139534883721</v>
      </c>
      <c r="G75" s="204">
        <v>0.30303030303030304</v>
      </c>
      <c r="H75" s="205">
        <v>0.12189616252821671</v>
      </c>
      <c r="I75" s="223"/>
      <c r="J75" s="166"/>
      <c r="K75" s="166"/>
      <c r="L75" s="166"/>
      <c r="M75" s="166"/>
      <c r="N75" s="166"/>
      <c r="O75" s="166"/>
      <c r="P75" s="186"/>
      <c r="Q75" s="152"/>
    </row>
    <row r="76" spans="1:17" ht="12.75">
      <c r="A76" s="202"/>
      <c r="B76" s="237" t="s">
        <v>174</v>
      </c>
      <c r="C76" s="203">
        <v>0.10714285714285714</v>
      </c>
      <c r="D76" s="204">
        <v>0.2366412213740458</v>
      </c>
      <c r="E76" s="204">
        <v>0.052083333333333336</v>
      </c>
      <c r="F76" s="204">
        <v>0.627906976744186</v>
      </c>
      <c r="G76" s="204">
        <v>0.2727272727272727</v>
      </c>
      <c r="H76" s="205">
        <v>0.1963882618510158</v>
      </c>
      <c r="I76" s="223"/>
      <c r="J76" s="166"/>
      <c r="K76" s="166"/>
      <c r="L76" s="166"/>
      <c r="M76" s="166"/>
      <c r="N76" s="166"/>
      <c r="O76" s="166"/>
      <c r="P76" s="186"/>
      <c r="Q76" s="152"/>
    </row>
    <row r="77" spans="1:17" ht="12.75">
      <c r="A77" s="202"/>
      <c r="B77" s="157" t="s">
        <v>126</v>
      </c>
      <c r="C77" s="241">
        <v>140</v>
      </c>
      <c r="D77" s="166">
        <v>131</v>
      </c>
      <c r="E77" s="166">
        <v>96</v>
      </c>
      <c r="F77" s="166">
        <v>43</v>
      </c>
      <c r="G77" s="166">
        <v>33</v>
      </c>
      <c r="H77" s="157">
        <v>443</v>
      </c>
      <c r="I77" s="223"/>
      <c r="J77" s="166"/>
      <c r="K77" s="166"/>
      <c r="L77" s="166"/>
      <c r="M77" s="166"/>
      <c r="N77" s="166"/>
      <c r="O77" s="166"/>
      <c r="P77" s="186"/>
      <c r="Q77" s="152"/>
    </row>
    <row r="78" spans="1:17" ht="12.75">
      <c r="A78" s="202"/>
      <c r="B78" s="157" t="s">
        <v>175</v>
      </c>
      <c r="C78" s="242">
        <v>28687</v>
      </c>
      <c r="D78" s="243">
        <v>33279</v>
      </c>
      <c r="E78" s="243">
        <v>27520</v>
      </c>
      <c r="F78" s="243">
        <v>44315</v>
      </c>
      <c r="G78" s="243">
        <v>35560</v>
      </c>
      <c r="H78" s="244">
        <v>31842</v>
      </c>
      <c r="I78" s="223"/>
      <c r="J78" s="245"/>
      <c r="K78" s="245"/>
      <c r="L78" s="245"/>
      <c r="M78" s="245"/>
      <c r="N78" s="245"/>
      <c r="O78" s="245"/>
      <c r="P78" s="186"/>
      <c r="Q78" s="152"/>
    </row>
    <row r="79" spans="1:17" ht="18" customHeight="1">
      <c r="A79" s="202"/>
      <c r="B79" s="237" t="s">
        <v>176</v>
      </c>
      <c r="C79" s="239"/>
      <c r="D79" s="239"/>
      <c r="E79" s="239"/>
      <c r="F79" s="239"/>
      <c r="G79" s="239"/>
      <c r="H79" s="240"/>
      <c r="I79" s="223"/>
      <c r="J79" s="227"/>
      <c r="K79" s="227"/>
      <c r="L79" s="227"/>
      <c r="M79" s="227"/>
      <c r="N79" s="227"/>
      <c r="O79" s="227"/>
      <c r="P79" s="227"/>
      <c r="Q79" s="152"/>
    </row>
    <row r="80" spans="1:17" ht="12.75">
      <c r="A80" s="202"/>
      <c r="B80" s="237" t="s">
        <v>177</v>
      </c>
      <c r="C80" s="204">
        <v>0.02702702702702703</v>
      </c>
      <c r="D80" s="204">
        <v>0.07142857142857142</v>
      </c>
      <c r="E80" s="204">
        <v>0.04</v>
      </c>
      <c r="F80" s="204" t="s">
        <v>261</v>
      </c>
      <c r="G80" s="204">
        <v>0</v>
      </c>
      <c r="H80" s="205">
        <v>0.036585365853658534</v>
      </c>
      <c r="I80" s="223"/>
      <c r="J80" s="166"/>
      <c r="K80" s="166"/>
      <c r="L80" s="166"/>
      <c r="M80" s="166"/>
      <c r="N80" s="166"/>
      <c r="O80" s="166"/>
      <c r="P80" s="186"/>
      <c r="Q80" s="152"/>
    </row>
    <row r="81" spans="1:17" ht="12.75">
      <c r="A81" s="202"/>
      <c r="B81" s="237" t="s">
        <v>178</v>
      </c>
      <c r="C81" s="204">
        <v>0.24324324324324326</v>
      </c>
      <c r="D81" s="204">
        <v>0.14285714285714285</v>
      </c>
      <c r="E81" s="204">
        <v>0.44</v>
      </c>
      <c r="F81" s="204" t="s">
        <v>261</v>
      </c>
      <c r="G81" s="204">
        <v>0</v>
      </c>
      <c r="H81" s="205">
        <v>0.2682926829268293</v>
      </c>
      <c r="I81" s="223"/>
      <c r="J81" s="166"/>
      <c r="K81" s="166"/>
      <c r="L81" s="166"/>
      <c r="M81" s="166"/>
      <c r="N81" s="166"/>
      <c r="O81" s="166"/>
      <c r="P81" s="186"/>
      <c r="Q81" s="152"/>
    </row>
    <row r="82" spans="1:17" ht="12.75">
      <c r="A82" s="202"/>
      <c r="B82" s="237" t="s">
        <v>179</v>
      </c>
      <c r="C82" s="204">
        <v>0.3783783783783784</v>
      </c>
      <c r="D82" s="204">
        <v>0.14285714285714285</v>
      </c>
      <c r="E82" s="204">
        <v>0.2</v>
      </c>
      <c r="F82" s="204" t="s">
        <v>261</v>
      </c>
      <c r="G82" s="204">
        <v>0</v>
      </c>
      <c r="H82" s="205">
        <v>0.25609756097560976</v>
      </c>
      <c r="I82" s="223"/>
      <c r="J82" s="166"/>
      <c r="K82" s="166"/>
      <c r="L82" s="166"/>
      <c r="M82" s="166"/>
      <c r="N82" s="166"/>
      <c r="O82" s="166"/>
      <c r="P82" s="186"/>
      <c r="Q82" s="152"/>
    </row>
    <row r="83" spans="1:17" ht="12.75">
      <c r="A83" s="202"/>
      <c r="B83" s="237" t="s">
        <v>180</v>
      </c>
      <c r="C83" s="204">
        <v>0.08108108108108109</v>
      </c>
      <c r="D83" s="204">
        <v>0.42857142857142855</v>
      </c>
      <c r="E83" s="204">
        <v>0.24</v>
      </c>
      <c r="F83" s="204">
        <v>0.5</v>
      </c>
      <c r="G83" s="204">
        <v>0.25</v>
      </c>
      <c r="H83" s="205">
        <v>0.2073170731707317</v>
      </c>
      <c r="I83" s="223"/>
      <c r="J83" s="166"/>
      <c r="K83" s="166"/>
      <c r="L83" s="166"/>
      <c r="M83" s="166"/>
      <c r="N83" s="166"/>
      <c r="O83" s="166"/>
      <c r="P83" s="186"/>
      <c r="Q83" s="152"/>
    </row>
    <row r="84" spans="1:17" ht="12.75">
      <c r="A84" s="202"/>
      <c r="B84" s="237" t="s">
        <v>181</v>
      </c>
      <c r="C84" s="204">
        <v>0.2702702702702703</v>
      </c>
      <c r="D84" s="204">
        <v>0.21428571428571427</v>
      </c>
      <c r="E84" s="204">
        <v>0.08</v>
      </c>
      <c r="F84" s="204">
        <v>0.5</v>
      </c>
      <c r="G84" s="204">
        <v>0.75</v>
      </c>
      <c r="H84" s="205">
        <v>0.23170731707317074</v>
      </c>
      <c r="I84" s="223"/>
      <c r="J84" s="166"/>
      <c r="K84" s="166"/>
      <c r="L84" s="166"/>
      <c r="M84" s="166"/>
      <c r="N84" s="166"/>
      <c r="O84" s="166"/>
      <c r="P84" s="186"/>
      <c r="Q84" s="152"/>
    </row>
    <row r="85" spans="1:17" ht="12.75">
      <c r="A85" s="202"/>
      <c r="B85" s="157" t="s">
        <v>126</v>
      </c>
      <c r="C85" s="166">
        <v>37</v>
      </c>
      <c r="D85" s="166">
        <v>14</v>
      </c>
      <c r="E85" s="166">
        <v>25</v>
      </c>
      <c r="F85" s="166">
        <v>2</v>
      </c>
      <c r="G85" s="166">
        <v>4</v>
      </c>
      <c r="H85" s="157">
        <v>82</v>
      </c>
      <c r="I85" s="223"/>
      <c r="J85" s="166"/>
      <c r="K85" s="166"/>
      <c r="L85" s="166"/>
      <c r="M85" s="166"/>
      <c r="N85" s="166"/>
      <c r="O85" s="166"/>
      <c r="P85" s="186"/>
      <c r="Q85" s="152"/>
    </row>
    <row r="86" spans="1:17" ht="12.75">
      <c r="A86" s="199"/>
      <c r="B86" s="150" t="s">
        <v>175</v>
      </c>
      <c r="C86" s="246">
        <v>13797</v>
      </c>
      <c r="D86" s="246">
        <v>14890</v>
      </c>
      <c r="E86" s="246">
        <v>12157</v>
      </c>
      <c r="F86" s="246">
        <v>22000</v>
      </c>
      <c r="G86" s="246">
        <v>34250</v>
      </c>
      <c r="H86" s="247">
        <v>11677</v>
      </c>
      <c r="I86" s="223"/>
      <c r="J86" s="248"/>
      <c r="K86" s="248"/>
      <c r="L86" s="248"/>
      <c r="M86" s="248"/>
      <c r="N86" s="248"/>
      <c r="O86" s="248"/>
      <c r="P86" s="186"/>
      <c r="Q86" s="152"/>
    </row>
    <row r="87" spans="1:17" ht="12.75">
      <c r="A87" s="249" t="s">
        <v>182</v>
      </c>
      <c r="B87" s="226" t="s">
        <v>183</v>
      </c>
      <c r="C87" s="250"/>
      <c r="D87" s="251"/>
      <c r="E87" s="251"/>
      <c r="F87" s="251"/>
      <c r="G87" s="251"/>
      <c r="H87" s="252"/>
      <c r="I87" s="223"/>
      <c r="J87" s="248"/>
      <c r="K87" s="248"/>
      <c r="L87" s="166"/>
      <c r="M87" s="248"/>
      <c r="N87" s="248"/>
      <c r="O87" s="248"/>
      <c r="P87" s="186"/>
      <c r="Q87" s="152"/>
    </row>
    <row r="88" spans="1:17" ht="12.75">
      <c r="A88" s="202"/>
      <c r="B88" s="237" t="s">
        <v>184</v>
      </c>
      <c r="C88" s="203">
        <v>0.13612565445026178</v>
      </c>
      <c r="D88" s="204">
        <v>0.06</v>
      </c>
      <c r="E88" s="204">
        <v>0.20634920634920634</v>
      </c>
      <c r="F88" s="204">
        <v>0.10638297872340426</v>
      </c>
      <c r="G88" s="204">
        <v>0.32608695652173914</v>
      </c>
      <c r="H88" s="205" t="s">
        <v>168</v>
      </c>
      <c r="I88" s="223"/>
      <c r="J88" s="166"/>
      <c r="K88" s="166"/>
      <c r="L88" s="166"/>
      <c r="M88" s="166"/>
      <c r="N88" s="166"/>
      <c r="O88" s="166"/>
      <c r="P88" s="186"/>
      <c r="Q88" s="152"/>
    </row>
    <row r="89" spans="1:17" ht="12.75">
      <c r="A89" s="202"/>
      <c r="B89" s="237" t="s">
        <v>185</v>
      </c>
      <c r="C89" s="203">
        <v>0.24083769633507854</v>
      </c>
      <c r="D89" s="204">
        <v>0.29333333333333333</v>
      </c>
      <c r="E89" s="204">
        <v>0.2857142857142857</v>
      </c>
      <c r="F89" s="204">
        <v>0.3617021276595745</v>
      </c>
      <c r="G89" s="204">
        <v>0.41304347826086957</v>
      </c>
      <c r="H89" s="205">
        <v>0.2892857142857143</v>
      </c>
      <c r="I89" s="223"/>
      <c r="J89" s="166"/>
      <c r="K89" s="166"/>
      <c r="L89" s="166"/>
      <c r="M89" s="166"/>
      <c r="N89" s="166"/>
      <c r="O89" s="166"/>
      <c r="P89" s="186"/>
      <c r="Q89" s="152"/>
    </row>
    <row r="90" spans="1:17" ht="12.75">
      <c r="A90" s="202"/>
      <c r="B90" s="237" t="s">
        <v>186</v>
      </c>
      <c r="C90" s="203">
        <v>0.450261780104712</v>
      </c>
      <c r="D90" s="204">
        <v>0.4666666666666667</v>
      </c>
      <c r="E90" s="204">
        <v>0.3492063492063492</v>
      </c>
      <c r="F90" s="204">
        <v>0.425531914893617</v>
      </c>
      <c r="G90" s="204">
        <v>0.2391304347826087</v>
      </c>
      <c r="H90" s="205">
        <v>0.4125</v>
      </c>
      <c r="I90" s="223"/>
      <c r="J90" s="166"/>
      <c r="K90" s="166"/>
      <c r="L90" s="166"/>
      <c r="M90" s="166"/>
      <c r="N90" s="166"/>
      <c r="O90" s="166"/>
      <c r="P90" s="186"/>
      <c r="Q90" s="152"/>
    </row>
    <row r="91" spans="1:17" ht="12.75">
      <c r="A91" s="202"/>
      <c r="B91" s="237" t="s">
        <v>187</v>
      </c>
      <c r="C91" s="203">
        <v>0.10471204188481675</v>
      </c>
      <c r="D91" s="204">
        <v>0.12</v>
      </c>
      <c r="E91" s="204">
        <v>0.09523809523809523</v>
      </c>
      <c r="F91" s="204">
        <v>0.0425531914893617</v>
      </c>
      <c r="G91" s="204">
        <v>0.021739130434782608</v>
      </c>
      <c r="H91" s="205">
        <v>0.09464285714285714</v>
      </c>
      <c r="I91" s="223"/>
      <c r="J91" s="166"/>
      <c r="K91" s="166"/>
      <c r="L91" s="166"/>
      <c r="M91" s="166"/>
      <c r="N91" s="166"/>
      <c r="O91" s="166"/>
      <c r="P91" s="186"/>
      <c r="Q91" s="152"/>
    </row>
    <row r="92" spans="1:17" ht="12.75">
      <c r="A92" s="202"/>
      <c r="B92" s="237" t="s">
        <v>188</v>
      </c>
      <c r="C92" s="203">
        <v>0.02617801047120419</v>
      </c>
      <c r="D92" s="204">
        <v>0.03333333333333333</v>
      </c>
      <c r="E92" s="204">
        <v>0.03968253968253968</v>
      </c>
      <c r="F92" s="204">
        <v>0.02127659574468085</v>
      </c>
      <c r="G92" s="204">
        <v>0</v>
      </c>
      <c r="H92" s="205">
        <v>0.02857142857142857</v>
      </c>
      <c r="I92" s="223"/>
      <c r="J92" s="166"/>
      <c r="K92" s="166"/>
      <c r="L92" s="166"/>
      <c r="M92" s="166"/>
      <c r="N92" s="166"/>
      <c r="O92" s="166"/>
      <c r="P92" s="186"/>
      <c r="Q92" s="152"/>
    </row>
    <row r="93" spans="1:17" ht="12.75">
      <c r="A93" s="202"/>
      <c r="B93" s="237" t="s">
        <v>189</v>
      </c>
      <c r="C93" s="203">
        <v>0.041884816753926704</v>
      </c>
      <c r="D93" s="204">
        <v>0.02666666666666667</v>
      </c>
      <c r="E93" s="204">
        <v>0.023809523809523808</v>
      </c>
      <c r="F93" s="204">
        <v>0.0425531914893617</v>
      </c>
      <c r="G93" s="204">
        <v>0</v>
      </c>
      <c r="H93" s="205">
        <v>0.030357142857142857</v>
      </c>
      <c r="I93" s="223"/>
      <c r="J93" s="166"/>
      <c r="K93" s="166"/>
      <c r="L93" s="166"/>
      <c r="M93" s="166"/>
      <c r="N93" s="166"/>
      <c r="O93" s="166"/>
      <c r="P93" s="186"/>
      <c r="Q93" s="152"/>
    </row>
    <row r="94" spans="1:17" ht="12.75">
      <c r="A94" s="199"/>
      <c r="B94" s="150" t="s">
        <v>126</v>
      </c>
      <c r="C94" s="207">
        <v>191</v>
      </c>
      <c r="D94" s="206">
        <v>150</v>
      </c>
      <c r="E94" s="206">
        <v>126</v>
      </c>
      <c r="F94" s="206">
        <v>47</v>
      </c>
      <c r="G94" s="206">
        <v>46</v>
      </c>
      <c r="H94" s="150">
        <v>560</v>
      </c>
      <c r="I94" s="223"/>
      <c r="J94" s="166"/>
      <c r="K94" s="166"/>
      <c r="L94" s="166"/>
      <c r="M94" s="166"/>
      <c r="N94" s="166"/>
      <c r="O94" s="166"/>
      <c r="P94" s="186"/>
      <c r="Q94" s="152"/>
    </row>
    <row r="95" spans="1:17" ht="12.75">
      <c r="A95" s="195" t="str">
        <f>"9a."</f>
        <v>9a.</v>
      </c>
      <c r="B95" s="224" t="s">
        <v>190</v>
      </c>
      <c r="C95" s="225"/>
      <c r="D95" s="236"/>
      <c r="E95" s="236"/>
      <c r="F95" s="236"/>
      <c r="G95" s="236"/>
      <c r="H95" s="253"/>
      <c r="I95" s="223"/>
      <c r="J95" s="248"/>
      <c r="K95" s="227"/>
      <c r="L95" s="227"/>
      <c r="M95" s="227"/>
      <c r="N95" s="227"/>
      <c r="O95" s="227"/>
      <c r="P95" s="186"/>
      <c r="Q95" s="152"/>
    </row>
    <row r="96" spans="1:17" ht="12.75">
      <c r="A96" s="202"/>
      <c r="B96" s="227" t="s">
        <v>191</v>
      </c>
      <c r="C96" s="203">
        <v>0.10362694300518134</v>
      </c>
      <c r="D96" s="204">
        <v>0.17880794701986755</v>
      </c>
      <c r="E96" s="204">
        <v>0.03125</v>
      </c>
      <c r="F96" s="204">
        <v>0.06521739130434782</v>
      </c>
      <c r="G96" s="204">
        <v>0.021739130434782608</v>
      </c>
      <c r="H96" s="205">
        <v>0.0975177304964539</v>
      </c>
      <c r="I96" s="223" t="s">
        <v>94</v>
      </c>
      <c r="J96" s="227"/>
      <c r="K96" s="227"/>
      <c r="L96" s="227"/>
      <c r="M96" s="227"/>
      <c r="N96" s="227"/>
      <c r="O96" s="227"/>
      <c r="P96" s="186"/>
      <c r="Q96" s="152"/>
    </row>
    <row r="97" spans="1:17" ht="12.75">
      <c r="A97" s="202"/>
      <c r="B97" s="227" t="s">
        <v>192</v>
      </c>
      <c r="C97" s="203">
        <v>0.06217616580310881</v>
      </c>
      <c r="D97" s="204">
        <v>0.1390728476821192</v>
      </c>
      <c r="E97" s="204">
        <v>0.03125</v>
      </c>
      <c r="F97" s="204">
        <v>0.021739130434782608</v>
      </c>
      <c r="G97" s="204">
        <v>0</v>
      </c>
      <c r="H97" s="205">
        <v>0.0673758865248227</v>
      </c>
      <c r="I97" s="223" t="s">
        <v>94</v>
      </c>
      <c r="J97" s="227"/>
      <c r="K97" s="227"/>
      <c r="L97" s="227"/>
      <c r="M97" s="227"/>
      <c r="N97" s="227"/>
      <c r="O97" s="227"/>
      <c r="P97" s="186"/>
      <c r="Q97" s="152"/>
    </row>
    <row r="98" spans="1:17" ht="12.75">
      <c r="A98" s="202"/>
      <c r="B98" s="227" t="s">
        <v>193</v>
      </c>
      <c r="C98" s="203">
        <v>0</v>
      </c>
      <c r="D98" s="204">
        <v>0.2185430463576159</v>
      </c>
      <c r="E98" s="204">
        <v>0.015625</v>
      </c>
      <c r="F98" s="204">
        <v>0</v>
      </c>
      <c r="G98" s="204">
        <v>0</v>
      </c>
      <c r="H98" s="205">
        <v>0.06205673758865248</v>
      </c>
      <c r="I98" s="223" t="s">
        <v>94</v>
      </c>
      <c r="J98" s="227"/>
      <c r="K98" s="227"/>
      <c r="L98" s="227"/>
      <c r="M98" s="227"/>
      <c r="N98" s="227"/>
      <c r="O98" s="227"/>
      <c r="P98" s="186"/>
      <c r="Q98" s="152"/>
    </row>
    <row r="99" spans="1:17" ht="12.75">
      <c r="A99" s="202"/>
      <c r="B99" s="227" t="s">
        <v>194</v>
      </c>
      <c r="C99" s="203">
        <v>0.025906735751295335</v>
      </c>
      <c r="D99" s="204">
        <v>0.10596026490066225</v>
      </c>
      <c r="E99" s="204">
        <v>0</v>
      </c>
      <c r="F99" s="204">
        <v>0.15217391304347827</v>
      </c>
      <c r="G99" s="204">
        <v>0</v>
      </c>
      <c r="H99" s="205">
        <v>0.04964539007092199</v>
      </c>
      <c r="I99" s="223" t="s">
        <v>94</v>
      </c>
      <c r="J99" s="227"/>
      <c r="K99" s="227"/>
      <c r="L99" s="227"/>
      <c r="M99" s="227"/>
      <c r="N99" s="227"/>
      <c r="O99" s="227"/>
      <c r="P99" s="186"/>
      <c r="Q99" s="152"/>
    </row>
    <row r="100" spans="1:17" ht="12.75">
      <c r="A100" s="202"/>
      <c r="B100" s="227" t="s">
        <v>195</v>
      </c>
      <c r="C100" s="203">
        <v>0.0051813471502590676</v>
      </c>
      <c r="D100" s="204">
        <v>0</v>
      </c>
      <c r="E100" s="204">
        <v>0</v>
      </c>
      <c r="F100" s="204">
        <v>0</v>
      </c>
      <c r="G100" s="204">
        <v>0</v>
      </c>
      <c r="H100" s="205">
        <v>0.0017730496453900709</v>
      </c>
      <c r="I100" s="223" t="s">
        <v>94</v>
      </c>
      <c r="J100" s="227"/>
      <c r="K100" s="227"/>
      <c r="L100" s="227"/>
      <c r="M100" s="227"/>
      <c r="N100" s="227"/>
      <c r="O100" s="227"/>
      <c r="P100" s="186"/>
      <c r="Q100" s="152"/>
    </row>
    <row r="101" spans="1:17" ht="12.75">
      <c r="A101" s="202"/>
      <c r="B101" s="227" t="s">
        <v>196</v>
      </c>
      <c r="C101" s="203">
        <v>0.010362694300518135</v>
      </c>
      <c r="D101" s="204">
        <v>0</v>
      </c>
      <c r="E101" s="204">
        <v>0</v>
      </c>
      <c r="F101" s="204">
        <v>0</v>
      </c>
      <c r="G101" s="204">
        <v>0</v>
      </c>
      <c r="H101" s="205">
        <v>0.0035460992907801418</v>
      </c>
      <c r="I101" s="223" t="s">
        <v>94</v>
      </c>
      <c r="J101" s="227"/>
      <c r="K101" s="227"/>
      <c r="L101" s="227"/>
      <c r="M101" s="227"/>
      <c r="N101" s="227"/>
      <c r="O101" s="227"/>
      <c r="P101" s="186"/>
      <c r="Q101" s="152"/>
    </row>
    <row r="102" spans="1:17" ht="12.75">
      <c r="A102" s="202"/>
      <c r="B102" s="227" t="s">
        <v>197</v>
      </c>
      <c r="C102" s="203">
        <v>0.0051813471502590676</v>
      </c>
      <c r="D102" s="204">
        <v>0.006622516556291391</v>
      </c>
      <c r="E102" s="204">
        <v>0</v>
      </c>
      <c r="F102" s="204">
        <v>0.6086956521739131</v>
      </c>
      <c r="G102" s="204">
        <v>0</v>
      </c>
      <c r="H102" s="205">
        <v>0.05319148936170213</v>
      </c>
      <c r="I102" s="223" t="s">
        <v>94</v>
      </c>
      <c r="J102" s="227"/>
      <c r="K102" s="227"/>
      <c r="L102" s="227"/>
      <c r="M102" s="227"/>
      <c r="N102" s="227"/>
      <c r="O102" s="227"/>
      <c r="P102" s="186"/>
      <c r="Q102" s="152"/>
    </row>
    <row r="103" spans="1:17" ht="12.75">
      <c r="A103" s="202"/>
      <c r="B103" s="227" t="s">
        <v>198</v>
      </c>
      <c r="C103" s="203">
        <v>0.05699481865284974</v>
      </c>
      <c r="D103" s="204">
        <v>0.006622516556291391</v>
      </c>
      <c r="E103" s="204">
        <v>0.0078125</v>
      </c>
      <c r="F103" s="204">
        <v>0</v>
      </c>
      <c r="G103" s="204">
        <v>0</v>
      </c>
      <c r="H103" s="205">
        <v>0.02304964539007092</v>
      </c>
      <c r="I103" s="223" t="s">
        <v>94</v>
      </c>
      <c r="J103" s="227"/>
      <c r="K103" s="227"/>
      <c r="L103" s="227"/>
      <c r="M103" s="227"/>
      <c r="N103" s="227"/>
      <c r="O103" s="227"/>
      <c r="P103" s="186"/>
      <c r="Q103" s="152"/>
    </row>
    <row r="104" spans="1:17" ht="12.75">
      <c r="A104" s="202"/>
      <c r="B104" s="227" t="s">
        <v>199</v>
      </c>
      <c r="C104" s="203">
        <v>0.02072538860103627</v>
      </c>
      <c r="D104" s="204">
        <v>0</v>
      </c>
      <c r="E104" s="204">
        <v>0.0234375</v>
      </c>
      <c r="F104" s="204">
        <v>0</v>
      </c>
      <c r="G104" s="204">
        <v>0</v>
      </c>
      <c r="H104" s="205">
        <v>0.012411347517730497</v>
      </c>
      <c r="I104" s="223" t="s">
        <v>94</v>
      </c>
      <c r="J104" s="227"/>
      <c r="K104" s="227"/>
      <c r="L104" s="227"/>
      <c r="M104" s="227"/>
      <c r="N104" s="227"/>
      <c r="O104" s="227"/>
      <c r="P104" s="186"/>
      <c r="Q104" s="152"/>
    </row>
    <row r="105" spans="1:17" ht="12.75">
      <c r="A105" s="202"/>
      <c r="B105" s="227" t="s">
        <v>200</v>
      </c>
      <c r="C105" s="203">
        <v>0</v>
      </c>
      <c r="D105" s="204">
        <v>0</v>
      </c>
      <c r="E105" s="204">
        <v>0</v>
      </c>
      <c r="F105" s="204">
        <v>0</v>
      </c>
      <c r="G105" s="204">
        <v>0</v>
      </c>
      <c r="H105" s="205">
        <v>0</v>
      </c>
      <c r="I105" s="223" t="s">
        <v>94</v>
      </c>
      <c r="J105" s="227"/>
      <c r="K105" s="227"/>
      <c r="L105" s="227"/>
      <c r="M105" s="227"/>
      <c r="N105" s="227"/>
      <c r="O105" s="227"/>
      <c r="P105" s="186"/>
      <c r="Q105" s="152"/>
    </row>
    <row r="106" spans="1:17" ht="12.75">
      <c r="A106" s="202"/>
      <c r="B106" s="227" t="s">
        <v>201</v>
      </c>
      <c r="C106" s="203">
        <v>0.0051813471502590676</v>
      </c>
      <c r="D106" s="204">
        <v>0.006622516556291391</v>
      </c>
      <c r="E106" s="204">
        <v>0</v>
      </c>
      <c r="F106" s="204">
        <v>0</v>
      </c>
      <c r="G106" s="204">
        <v>0.9565217391304348</v>
      </c>
      <c r="H106" s="205">
        <v>0.08156028368794327</v>
      </c>
      <c r="I106" s="223" t="s">
        <v>94</v>
      </c>
      <c r="J106" s="227"/>
      <c r="K106" s="227"/>
      <c r="L106" s="227"/>
      <c r="M106" s="227"/>
      <c r="N106" s="227"/>
      <c r="O106" s="227"/>
      <c r="P106" s="186"/>
      <c r="Q106" s="152"/>
    </row>
    <row r="107" spans="1:17" ht="12.75">
      <c r="A107" s="202"/>
      <c r="B107" s="227" t="s">
        <v>202</v>
      </c>
      <c r="C107" s="203">
        <v>0.010362694300518135</v>
      </c>
      <c r="D107" s="204">
        <v>0.006622516556291391</v>
      </c>
      <c r="E107" s="204">
        <v>0.0390625</v>
      </c>
      <c r="F107" s="204">
        <v>0</v>
      </c>
      <c r="G107" s="204">
        <v>0</v>
      </c>
      <c r="H107" s="205">
        <v>0.014184397163120567</v>
      </c>
      <c r="I107" s="223" t="s">
        <v>94</v>
      </c>
      <c r="J107" s="227"/>
      <c r="K107" s="227"/>
      <c r="L107" s="227"/>
      <c r="M107" s="227"/>
      <c r="N107" s="227"/>
      <c r="O107" s="227"/>
      <c r="P107" s="186"/>
      <c r="Q107" s="152"/>
    </row>
    <row r="108" spans="1:17" ht="12.75">
      <c r="A108" s="202"/>
      <c r="B108" s="227" t="s">
        <v>203</v>
      </c>
      <c r="C108" s="203">
        <v>0.031088082901554404</v>
      </c>
      <c r="D108" s="204">
        <v>0.006622516556291391</v>
      </c>
      <c r="E108" s="204">
        <v>0.078125</v>
      </c>
      <c r="F108" s="204">
        <v>0</v>
      </c>
      <c r="G108" s="204">
        <v>0</v>
      </c>
      <c r="H108" s="205">
        <v>0.030141843971631204</v>
      </c>
      <c r="I108" s="223" t="s">
        <v>94</v>
      </c>
      <c r="J108" s="227"/>
      <c r="K108" s="227"/>
      <c r="L108" s="227"/>
      <c r="M108" s="227"/>
      <c r="N108" s="227"/>
      <c r="O108" s="227"/>
      <c r="P108" s="186"/>
      <c r="Q108" s="152"/>
    </row>
    <row r="109" spans="1:17" ht="12.75">
      <c r="A109" s="202"/>
      <c r="B109" s="227" t="s">
        <v>204</v>
      </c>
      <c r="C109" s="203">
        <v>0.05699481865284974</v>
      </c>
      <c r="D109" s="204">
        <v>0</v>
      </c>
      <c r="E109" s="204">
        <v>0.0859375</v>
      </c>
      <c r="F109" s="204">
        <v>0</v>
      </c>
      <c r="G109" s="204">
        <v>0.021739130434782608</v>
      </c>
      <c r="H109" s="205">
        <v>0.040780141843971635</v>
      </c>
      <c r="I109" s="223" t="s">
        <v>94</v>
      </c>
      <c r="J109" s="227"/>
      <c r="K109" s="227"/>
      <c r="L109" s="227"/>
      <c r="M109" s="227"/>
      <c r="N109" s="227"/>
      <c r="O109" s="227"/>
      <c r="P109" s="186"/>
      <c r="Q109" s="152"/>
    </row>
    <row r="110" spans="1:17" ht="12.75">
      <c r="A110" s="202"/>
      <c r="B110" s="227" t="s">
        <v>205</v>
      </c>
      <c r="C110" s="203">
        <v>0</v>
      </c>
      <c r="D110" s="204">
        <v>0</v>
      </c>
      <c r="E110" s="204">
        <v>0</v>
      </c>
      <c r="F110" s="204">
        <v>0.021739130434782608</v>
      </c>
      <c r="G110" s="204">
        <v>0</v>
      </c>
      <c r="H110" s="205">
        <v>0.0017730496453900709</v>
      </c>
      <c r="I110" s="223" t="s">
        <v>94</v>
      </c>
      <c r="J110" s="227"/>
      <c r="K110" s="227"/>
      <c r="L110" s="227"/>
      <c r="M110" s="227"/>
      <c r="N110" s="227"/>
      <c r="O110" s="227"/>
      <c r="P110" s="186"/>
      <c r="Q110" s="152"/>
    </row>
    <row r="111" spans="1:17" ht="12.75">
      <c r="A111" s="202"/>
      <c r="B111" s="227" t="s">
        <v>206</v>
      </c>
      <c r="C111" s="203">
        <v>0.0051813471502590676</v>
      </c>
      <c r="D111" s="204">
        <v>0.006622516556291391</v>
      </c>
      <c r="E111" s="204">
        <v>0.0078125</v>
      </c>
      <c r="F111" s="204">
        <v>0.021739130434782608</v>
      </c>
      <c r="G111" s="204">
        <v>0</v>
      </c>
      <c r="H111" s="205">
        <v>0.0070921985815602835</v>
      </c>
      <c r="I111" s="223" t="s">
        <v>94</v>
      </c>
      <c r="J111" s="227"/>
      <c r="K111" s="227"/>
      <c r="L111" s="227"/>
      <c r="M111" s="227"/>
      <c r="N111" s="227"/>
      <c r="O111" s="227"/>
      <c r="P111" s="186"/>
      <c r="Q111" s="152"/>
    </row>
    <row r="112" spans="1:17" ht="12.75">
      <c r="A112" s="202"/>
      <c r="B112" s="227" t="s">
        <v>207</v>
      </c>
      <c r="C112" s="203">
        <v>0.015544041450777202</v>
      </c>
      <c r="D112" s="204">
        <v>0</v>
      </c>
      <c r="E112" s="204">
        <v>0.078125</v>
      </c>
      <c r="F112" s="204">
        <v>0</v>
      </c>
      <c r="G112" s="204">
        <v>0</v>
      </c>
      <c r="H112" s="205">
        <v>0.02304964539007092</v>
      </c>
      <c r="I112" s="223" t="s">
        <v>94</v>
      </c>
      <c r="J112" s="227"/>
      <c r="K112" s="227"/>
      <c r="L112" s="227"/>
      <c r="M112" s="227"/>
      <c r="N112" s="227"/>
      <c r="O112" s="227"/>
      <c r="P112" s="186"/>
      <c r="Q112" s="152"/>
    </row>
    <row r="113" spans="1:17" ht="12.75">
      <c r="A113" s="202"/>
      <c r="B113" s="227" t="s">
        <v>208</v>
      </c>
      <c r="C113" s="203">
        <v>0.031088082901554404</v>
      </c>
      <c r="D113" s="204">
        <v>0</v>
      </c>
      <c r="E113" s="204">
        <v>0.21875</v>
      </c>
      <c r="F113" s="204">
        <v>0</v>
      </c>
      <c r="G113" s="204">
        <v>0</v>
      </c>
      <c r="H113" s="205">
        <v>0.06028368794326241</v>
      </c>
      <c r="I113" s="223" t="s">
        <v>94</v>
      </c>
      <c r="J113" s="227"/>
      <c r="K113" s="227"/>
      <c r="L113" s="227"/>
      <c r="M113" s="227"/>
      <c r="N113" s="227"/>
      <c r="O113" s="227"/>
      <c r="P113" s="186"/>
      <c r="Q113" s="152"/>
    </row>
    <row r="114" spans="1:17" ht="12.75">
      <c r="A114" s="202"/>
      <c r="B114" s="227" t="s">
        <v>209</v>
      </c>
      <c r="C114" s="203">
        <v>0.02072538860103627</v>
      </c>
      <c r="D114" s="204">
        <v>0.006622516556291391</v>
      </c>
      <c r="E114" s="204">
        <v>0.09375</v>
      </c>
      <c r="F114" s="204">
        <v>0.021739130434782608</v>
      </c>
      <c r="G114" s="204">
        <v>0</v>
      </c>
      <c r="H114" s="205">
        <v>0.031914893617021274</v>
      </c>
      <c r="I114" s="254" t="s">
        <v>94</v>
      </c>
      <c r="J114" s="227"/>
      <c r="K114" s="227"/>
      <c r="L114" s="227"/>
      <c r="M114" s="227"/>
      <c r="N114" s="227"/>
      <c r="O114" s="227"/>
      <c r="P114" s="186"/>
      <c r="Q114" s="152"/>
    </row>
    <row r="115" spans="1:17" ht="12.75">
      <c r="A115" s="202"/>
      <c r="B115" s="227" t="s">
        <v>210</v>
      </c>
      <c r="C115" s="203">
        <v>0.046632124352331605</v>
      </c>
      <c r="D115" s="204">
        <v>0</v>
      </c>
      <c r="E115" s="204">
        <v>0.0390625</v>
      </c>
      <c r="F115" s="204">
        <v>0</v>
      </c>
      <c r="G115" s="204">
        <v>0</v>
      </c>
      <c r="H115" s="205">
        <v>0.024822695035460994</v>
      </c>
      <c r="I115" s="254" t="s">
        <v>94</v>
      </c>
      <c r="J115" s="227"/>
      <c r="K115" s="227"/>
      <c r="L115" s="227"/>
      <c r="M115" s="227"/>
      <c r="N115" s="227"/>
      <c r="O115" s="227"/>
      <c r="P115" s="186"/>
      <c r="Q115" s="152"/>
    </row>
    <row r="116" spans="1:17" ht="12.75">
      <c r="A116" s="202"/>
      <c r="B116" s="227" t="s">
        <v>211</v>
      </c>
      <c r="C116" s="203">
        <v>0.0051813471502590676</v>
      </c>
      <c r="D116" s="204">
        <v>0</v>
      </c>
      <c r="E116" s="204">
        <v>0.0546875</v>
      </c>
      <c r="F116" s="204">
        <v>0</v>
      </c>
      <c r="G116" s="204">
        <v>0</v>
      </c>
      <c r="H116" s="205">
        <v>0.014184397163120567</v>
      </c>
      <c r="I116" s="183" t="s">
        <v>94</v>
      </c>
      <c r="J116" s="227"/>
      <c r="K116" s="227"/>
      <c r="L116" s="227"/>
      <c r="M116" s="227"/>
      <c r="N116" s="227"/>
      <c r="O116" s="227"/>
      <c r="P116" s="186"/>
      <c r="Q116" s="152"/>
    </row>
    <row r="117" spans="1:17" ht="12.75">
      <c r="A117" s="202"/>
      <c r="B117" s="227" t="s">
        <v>212</v>
      </c>
      <c r="C117" s="203">
        <v>0.10362694300518134</v>
      </c>
      <c r="D117" s="204">
        <v>0.026490066225165563</v>
      </c>
      <c r="E117" s="204">
        <v>0.078125</v>
      </c>
      <c r="F117" s="204">
        <v>0</v>
      </c>
      <c r="G117" s="204">
        <v>0</v>
      </c>
      <c r="H117" s="205">
        <v>0.06028368794326241</v>
      </c>
      <c r="I117" s="183" t="s">
        <v>94</v>
      </c>
      <c r="J117" s="227"/>
      <c r="K117" s="227"/>
      <c r="L117" s="227"/>
      <c r="M117" s="227"/>
      <c r="N117" s="227"/>
      <c r="O117" s="227"/>
      <c r="P117" s="186"/>
      <c r="Q117" s="152"/>
    </row>
    <row r="118" spans="1:17" ht="12.75">
      <c r="A118" s="199"/>
      <c r="B118" s="150" t="s">
        <v>213</v>
      </c>
      <c r="C118" s="206"/>
      <c r="D118" s="206"/>
      <c r="E118" s="206"/>
      <c r="F118" s="206"/>
      <c r="G118" s="206"/>
      <c r="H118" s="150"/>
      <c r="I118" s="255"/>
      <c r="J118" s="166"/>
      <c r="K118" s="166"/>
      <c r="L118" s="166"/>
      <c r="M118" s="166"/>
      <c r="N118" s="166"/>
      <c r="O118" s="166"/>
      <c r="P118" s="186"/>
      <c r="Q118" s="152"/>
    </row>
    <row r="119" spans="1:17" ht="12.75">
      <c r="A119" s="180" t="s">
        <v>115</v>
      </c>
      <c r="B119" s="181"/>
      <c r="C119" s="210"/>
      <c r="D119" s="210"/>
      <c r="E119" s="210"/>
      <c r="F119" s="210"/>
      <c r="G119" s="210"/>
      <c r="H119" s="182"/>
      <c r="I119" s="183"/>
      <c r="J119" s="186"/>
      <c r="K119" s="186"/>
      <c r="L119" s="186"/>
      <c r="M119" s="186"/>
      <c r="N119" s="186"/>
      <c r="O119" s="186"/>
      <c r="P119" s="186"/>
      <c r="Q119" s="152"/>
    </row>
    <row r="120" spans="1:17" ht="12.75">
      <c r="A120" s="185" t="s">
        <v>116</v>
      </c>
      <c r="B120" s="186"/>
      <c r="C120" s="186"/>
      <c r="D120" s="186"/>
      <c r="E120" s="186"/>
      <c r="F120" s="186"/>
      <c r="G120" s="186"/>
      <c r="H120" s="187"/>
      <c r="I120" s="183"/>
      <c r="J120" s="186"/>
      <c r="K120" s="186"/>
      <c r="L120" s="186"/>
      <c r="M120" s="186"/>
      <c r="N120" s="186"/>
      <c r="O120" s="186"/>
      <c r="P120" s="186"/>
      <c r="Q120" s="152"/>
    </row>
    <row r="121" spans="1:17" ht="12.75">
      <c r="A121" s="185" t="s">
        <v>117</v>
      </c>
      <c r="B121" s="186"/>
      <c r="C121" s="186"/>
      <c r="D121" s="186"/>
      <c r="E121" s="186"/>
      <c r="F121" s="186"/>
      <c r="G121" s="186"/>
      <c r="H121" s="187"/>
      <c r="I121" s="183"/>
      <c r="J121" s="186"/>
      <c r="K121" s="186"/>
      <c r="L121" s="186"/>
      <c r="M121" s="186"/>
      <c r="N121" s="186"/>
      <c r="O121" s="186"/>
      <c r="P121" s="186"/>
      <c r="Q121" s="152"/>
    </row>
    <row r="122" spans="1:17" ht="12.75">
      <c r="A122" s="191" t="s">
        <v>118</v>
      </c>
      <c r="B122" s="192"/>
      <c r="C122" s="192"/>
      <c r="D122" s="192"/>
      <c r="E122" s="192"/>
      <c r="F122" s="192"/>
      <c r="G122" s="192"/>
      <c r="H122" s="193"/>
      <c r="I122" s="183"/>
      <c r="J122" s="186"/>
      <c r="K122" s="186"/>
      <c r="L122" s="186"/>
      <c r="M122" s="186"/>
      <c r="N122" s="186"/>
      <c r="O122" s="186"/>
      <c r="P122" s="186"/>
      <c r="Q122" s="152"/>
    </row>
    <row r="123" spans="1:17" ht="4.5" customHeight="1">
      <c r="A123" s="195"/>
      <c r="B123" s="182"/>
      <c r="C123" s="181"/>
      <c r="D123" s="181"/>
      <c r="E123" s="181"/>
      <c r="F123" s="181"/>
      <c r="G123" s="181"/>
      <c r="H123" s="182"/>
      <c r="I123" s="183"/>
      <c r="J123" s="186"/>
      <c r="K123" s="186"/>
      <c r="L123" s="186"/>
      <c r="M123" s="186"/>
      <c r="N123" s="186"/>
      <c r="O123" s="186"/>
      <c r="P123" s="186"/>
      <c r="Q123" s="152"/>
    </row>
    <row r="124" spans="1:17" s="235" customFormat="1" ht="12.75" customHeight="1">
      <c r="A124" s="233" t="s">
        <v>164</v>
      </c>
      <c r="B124" s="197"/>
      <c r="C124" s="198" t="s">
        <v>89</v>
      </c>
      <c r="D124" s="108" t="s">
        <v>61</v>
      </c>
      <c r="E124" s="108" t="s">
        <v>62</v>
      </c>
      <c r="F124" s="108" t="s">
        <v>63</v>
      </c>
      <c r="G124" s="108" t="s">
        <v>64</v>
      </c>
      <c r="H124" s="109" t="s">
        <v>16</v>
      </c>
      <c r="I124" s="234"/>
      <c r="J124" s="257"/>
      <c r="K124" s="257"/>
      <c r="L124" s="257"/>
      <c r="M124" s="257"/>
      <c r="N124" s="257"/>
      <c r="O124" s="257"/>
      <c r="P124" s="186"/>
      <c r="Q124" s="264"/>
    </row>
    <row r="125" spans="1:17" s="235" customFormat="1" ht="12.75" customHeight="1">
      <c r="A125" s="256" t="s">
        <v>214</v>
      </c>
      <c r="B125" s="257" t="s">
        <v>215</v>
      </c>
      <c r="C125" s="258"/>
      <c r="D125" s="164"/>
      <c r="E125" s="164"/>
      <c r="F125" s="164"/>
      <c r="G125" s="164"/>
      <c r="H125" s="259"/>
      <c r="I125" s="234"/>
      <c r="J125" s="257"/>
      <c r="K125" s="257"/>
      <c r="L125" s="257"/>
      <c r="M125" s="257"/>
      <c r="N125" s="257"/>
      <c r="O125" s="257"/>
      <c r="P125" s="186"/>
      <c r="Q125" s="264"/>
    </row>
    <row r="126" spans="1:17" ht="12.75">
      <c r="A126" s="202"/>
      <c r="B126" s="227" t="s">
        <v>216</v>
      </c>
      <c r="C126" s="203">
        <v>0</v>
      </c>
      <c r="D126" s="204">
        <v>0</v>
      </c>
      <c r="E126" s="204">
        <v>0</v>
      </c>
      <c r="F126" s="204">
        <v>0</v>
      </c>
      <c r="G126" s="204">
        <v>0</v>
      </c>
      <c r="H126" s="205">
        <v>0</v>
      </c>
      <c r="I126" s="183" t="s">
        <v>94</v>
      </c>
      <c r="J126" s="227"/>
      <c r="K126" s="227"/>
      <c r="L126" s="227"/>
      <c r="M126" s="227"/>
      <c r="N126" s="227"/>
      <c r="O126" s="227"/>
      <c r="P126" s="186"/>
      <c r="Q126" s="152"/>
    </row>
    <row r="127" spans="1:17" ht="12.75">
      <c r="A127" s="202"/>
      <c r="B127" s="227" t="s">
        <v>217</v>
      </c>
      <c r="C127" s="203">
        <v>0.046632124352331605</v>
      </c>
      <c r="D127" s="204">
        <v>0</v>
      </c>
      <c r="E127" s="204">
        <v>0</v>
      </c>
      <c r="F127" s="204">
        <v>0</v>
      </c>
      <c r="G127" s="204">
        <v>0</v>
      </c>
      <c r="H127" s="205">
        <v>0.015957446808510637</v>
      </c>
      <c r="I127" s="183" t="s">
        <v>94</v>
      </c>
      <c r="J127" s="227"/>
      <c r="K127" s="227"/>
      <c r="L127" s="227"/>
      <c r="M127" s="227"/>
      <c r="N127" s="227"/>
      <c r="O127" s="227"/>
      <c r="P127" s="186"/>
      <c r="Q127" s="152"/>
    </row>
    <row r="128" spans="1:17" ht="12.75">
      <c r="A128" s="202"/>
      <c r="B128" s="227" t="s">
        <v>218</v>
      </c>
      <c r="C128" s="203">
        <v>0.03626943005181347</v>
      </c>
      <c r="D128" s="204">
        <v>0.006622516556291391</v>
      </c>
      <c r="E128" s="204">
        <v>0.0078125</v>
      </c>
      <c r="F128" s="204">
        <v>0</v>
      </c>
      <c r="G128" s="204">
        <v>0</v>
      </c>
      <c r="H128" s="205">
        <v>0.015957446808510637</v>
      </c>
      <c r="I128" s="183" t="s">
        <v>94</v>
      </c>
      <c r="J128" s="227"/>
      <c r="K128" s="227"/>
      <c r="L128" s="227"/>
      <c r="M128" s="227"/>
      <c r="N128" s="227"/>
      <c r="O128" s="227"/>
      <c r="P128" s="186"/>
      <c r="Q128" s="152"/>
    </row>
    <row r="129" spans="1:17" ht="12.75">
      <c r="A129" s="202"/>
      <c r="B129" s="227" t="s">
        <v>219</v>
      </c>
      <c r="C129" s="203">
        <v>0.07253886010362694</v>
      </c>
      <c r="D129" s="204">
        <v>0</v>
      </c>
      <c r="E129" s="204">
        <v>0.0078125</v>
      </c>
      <c r="F129" s="204">
        <v>0</v>
      </c>
      <c r="G129" s="204">
        <v>0</v>
      </c>
      <c r="H129" s="205">
        <v>0.026595744680851064</v>
      </c>
      <c r="I129" s="183" t="s">
        <v>94</v>
      </c>
      <c r="J129" s="227"/>
      <c r="K129" s="227"/>
      <c r="L129" s="227"/>
      <c r="M129" s="227"/>
      <c r="N129" s="227"/>
      <c r="O129" s="227"/>
      <c r="P129" s="186"/>
      <c r="Q129" s="152"/>
    </row>
    <row r="130" spans="1:17" ht="12.75">
      <c r="A130" s="202"/>
      <c r="B130" s="227" t="s">
        <v>220</v>
      </c>
      <c r="C130" s="203">
        <v>0.09326424870466321</v>
      </c>
      <c r="D130" s="204">
        <v>0.13245033112582782</v>
      </c>
      <c r="E130" s="204">
        <v>0.0234375</v>
      </c>
      <c r="F130" s="204">
        <v>0.043478260869565216</v>
      </c>
      <c r="G130" s="204">
        <v>0</v>
      </c>
      <c r="H130" s="205">
        <v>0.07624113475177305</v>
      </c>
      <c r="I130" s="183" t="s">
        <v>94</v>
      </c>
      <c r="J130" s="227"/>
      <c r="K130" s="227"/>
      <c r="L130" s="227"/>
      <c r="M130" s="227"/>
      <c r="N130" s="227"/>
      <c r="O130" s="227"/>
      <c r="P130" s="186"/>
      <c r="Q130" s="152"/>
    </row>
    <row r="131" spans="1:17" ht="12.75">
      <c r="A131" s="202"/>
      <c r="B131" s="227" t="s">
        <v>221</v>
      </c>
      <c r="C131" s="203">
        <v>0.031088082901554404</v>
      </c>
      <c r="D131" s="204">
        <v>0.0728476821192053</v>
      </c>
      <c r="E131" s="204">
        <v>0.015625</v>
      </c>
      <c r="F131" s="204">
        <v>0</v>
      </c>
      <c r="G131" s="204">
        <v>0</v>
      </c>
      <c r="H131" s="205">
        <v>0.03368794326241135</v>
      </c>
      <c r="I131" s="183" t="s">
        <v>94</v>
      </c>
      <c r="J131" s="227"/>
      <c r="K131" s="227"/>
      <c r="L131" s="227"/>
      <c r="M131" s="227"/>
      <c r="N131" s="227"/>
      <c r="O131" s="227"/>
      <c r="P131" s="186"/>
      <c r="Q131" s="152"/>
    </row>
    <row r="132" spans="1:17" ht="12.75">
      <c r="A132" s="202"/>
      <c r="B132" s="227" t="s">
        <v>222</v>
      </c>
      <c r="C132" s="203">
        <v>0.015544041450777202</v>
      </c>
      <c r="D132" s="204">
        <v>0</v>
      </c>
      <c r="E132" s="204">
        <v>0</v>
      </c>
      <c r="F132" s="204">
        <v>0</v>
      </c>
      <c r="G132" s="204">
        <v>0</v>
      </c>
      <c r="H132" s="205">
        <v>0.005319148936170213</v>
      </c>
      <c r="I132" s="183" t="s">
        <v>94</v>
      </c>
      <c r="J132" s="227"/>
      <c r="K132" s="227"/>
      <c r="L132" s="227"/>
      <c r="M132" s="227"/>
      <c r="N132" s="227"/>
      <c r="O132" s="227"/>
      <c r="P132" s="186"/>
      <c r="Q132" s="152"/>
    </row>
    <row r="133" spans="1:17" ht="12.75">
      <c r="A133" s="202"/>
      <c r="B133" s="227" t="s">
        <v>223</v>
      </c>
      <c r="C133" s="203">
        <v>0.031088082901554404</v>
      </c>
      <c r="D133" s="204">
        <v>0.026490066225165563</v>
      </c>
      <c r="E133" s="204">
        <v>0.0390625</v>
      </c>
      <c r="F133" s="204">
        <v>0</v>
      </c>
      <c r="G133" s="204">
        <v>0</v>
      </c>
      <c r="H133" s="205">
        <v>0.026595744680851064</v>
      </c>
      <c r="I133" s="183" t="s">
        <v>94</v>
      </c>
      <c r="J133" s="227"/>
      <c r="K133" s="227"/>
      <c r="L133" s="227"/>
      <c r="M133" s="227"/>
      <c r="N133" s="227"/>
      <c r="O133" s="227"/>
      <c r="P133" s="186"/>
      <c r="Q133" s="152"/>
    </row>
    <row r="134" spans="1:17" ht="12.75">
      <c r="A134" s="202"/>
      <c r="B134" s="227" t="s">
        <v>224</v>
      </c>
      <c r="C134" s="203">
        <v>0.0051813471502590676</v>
      </c>
      <c r="D134" s="204">
        <v>0</v>
      </c>
      <c r="E134" s="204">
        <v>0</v>
      </c>
      <c r="F134" s="204">
        <v>0</v>
      </c>
      <c r="G134" s="204">
        <v>0</v>
      </c>
      <c r="H134" s="205">
        <v>0.0017730496453900709</v>
      </c>
      <c r="I134" s="183" t="s">
        <v>94</v>
      </c>
      <c r="J134" s="227"/>
      <c r="K134" s="227"/>
      <c r="L134" s="227"/>
      <c r="M134" s="227"/>
      <c r="N134" s="227"/>
      <c r="O134" s="227"/>
      <c r="P134" s="186"/>
      <c r="Q134" s="152"/>
    </row>
    <row r="135" spans="1:17" ht="12.75">
      <c r="A135" s="202"/>
      <c r="B135" s="227" t="s">
        <v>225</v>
      </c>
      <c r="C135" s="203">
        <v>0.02072538860103627</v>
      </c>
      <c r="D135" s="204">
        <v>0.006622516556291391</v>
      </c>
      <c r="E135" s="204">
        <v>0</v>
      </c>
      <c r="F135" s="204">
        <v>0</v>
      </c>
      <c r="G135" s="204">
        <v>0</v>
      </c>
      <c r="H135" s="205">
        <v>0.008865248226950355</v>
      </c>
      <c r="I135" s="183" t="s">
        <v>94</v>
      </c>
      <c r="J135" s="227"/>
      <c r="K135" s="227"/>
      <c r="L135" s="227"/>
      <c r="M135" s="227"/>
      <c r="N135" s="227"/>
      <c r="O135" s="227"/>
      <c r="P135" s="186"/>
      <c r="Q135" s="152"/>
    </row>
    <row r="136" spans="1:17" ht="12.75">
      <c r="A136" s="202"/>
      <c r="B136" s="227" t="s">
        <v>226</v>
      </c>
      <c r="C136" s="203">
        <v>0</v>
      </c>
      <c r="D136" s="204">
        <v>0</v>
      </c>
      <c r="E136" s="204">
        <v>0</v>
      </c>
      <c r="F136" s="204">
        <v>0</v>
      </c>
      <c r="G136" s="204">
        <v>0</v>
      </c>
      <c r="H136" s="205">
        <v>0</v>
      </c>
      <c r="I136" s="183" t="s">
        <v>94</v>
      </c>
      <c r="J136" s="227"/>
      <c r="K136" s="227"/>
      <c r="L136" s="227"/>
      <c r="M136" s="227"/>
      <c r="N136" s="227"/>
      <c r="O136" s="227"/>
      <c r="P136" s="186"/>
      <c r="Q136" s="152"/>
    </row>
    <row r="137" spans="1:17" ht="12.75">
      <c r="A137" s="202"/>
      <c r="B137" s="227" t="s">
        <v>227</v>
      </c>
      <c r="C137" s="203">
        <v>0.010362694300518135</v>
      </c>
      <c r="D137" s="204">
        <v>0.006622516556291391</v>
      </c>
      <c r="E137" s="204">
        <v>0.0078125</v>
      </c>
      <c r="F137" s="204">
        <v>0.021739130434782608</v>
      </c>
      <c r="G137" s="204">
        <v>0</v>
      </c>
      <c r="H137" s="205">
        <v>0.008865248226950355</v>
      </c>
      <c r="I137" s="183" t="s">
        <v>94</v>
      </c>
      <c r="J137" s="227"/>
      <c r="K137" s="227"/>
      <c r="L137" s="227"/>
      <c r="M137" s="227"/>
      <c r="N137" s="227"/>
      <c r="O137" s="227"/>
      <c r="P137" s="186"/>
      <c r="Q137" s="152"/>
    </row>
    <row r="138" spans="1:17" ht="12.75">
      <c r="A138" s="202"/>
      <c r="B138" s="227" t="s">
        <v>228</v>
      </c>
      <c r="C138" s="203">
        <v>0</v>
      </c>
      <c r="D138" s="204">
        <v>0.013245033112582781</v>
      </c>
      <c r="E138" s="204">
        <v>0</v>
      </c>
      <c r="F138" s="204">
        <v>0</v>
      </c>
      <c r="G138" s="204">
        <v>0</v>
      </c>
      <c r="H138" s="205">
        <v>0.0035460992907801418</v>
      </c>
      <c r="I138" s="183" t="s">
        <v>94</v>
      </c>
      <c r="J138" s="227"/>
      <c r="K138" s="227"/>
      <c r="L138" s="227"/>
      <c r="M138" s="227"/>
      <c r="N138" s="227"/>
      <c r="O138" s="227"/>
      <c r="P138" s="186"/>
      <c r="Q138" s="152"/>
    </row>
    <row r="139" spans="1:17" ht="12.75">
      <c r="A139" s="202"/>
      <c r="B139" s="227" t="s">
        <v>229</v>
      </c>
      <c r="C139" s="203">
        <v>0.0051813471502590676</v>
      </c>
      <c r="D139" s="204">
        <v>0.013245033112582781</v>
      </c>
      <c r="E139" s="204">
        <v>0</v>
      </c>
      <c r="F139" s="204">
        <v>0</v>
      </c>
      <c r="G139" s="204">
        <v>0</v>
      </c>
      <c r="H139" s="205">
        <v>0.005319148936170213</v>
      </c>
      <c r="I139" s="183" t="s">
        <v>94</v>
      </c>
      <c r="J139" s="227"/>
      <c r="K139" s="227"/>
      <c r="L139" s="227"/>
      <c r="M139" s="227"/>
      <c r="N139" s="227"/>
      <c r="O139" s="227"/>
      <c r="P139" s="186"/>
      <c r="Q139" s="152"/>
    </row>
    <row r="140" spans="1:17" ht="12.75">
      <c r="A140" s="202"/>
      <c r="B140" s="227" t="s">
        <v>230</v>
      </c>
      <c r="C140" s="203">
        <v>0.010362694300518135</v>
      </c>
      <c r="D140" s="204">
        <v>0</v>
      </c>
      <c r="E140" s="204">
        <v>0.0078125</v>
      </c>
      <c r="F140" s="204">
        <v>0</v>
      </c>
      <c r="G140" s="204">
        <v>0</v>
      </c>
      <c r="H140" s="205">
        <v>0.005319148936170213</v>
      </c>
      <c r="I140" s="183" t="s">
        <v>94</v>
      </c>
      <c r="J140" s="227"/>
      <c r="K140" s="227"/>
      <c r="L140" s="227"/>
      <c r="M140" s="227"/>
      <c r="N140" s="227"/>
      <c r="O140" s="227"/>
      <c r="P140" s="186"/>
      <c r="Q140" s="152"/>
    </row>
    <row r="141" spans="1:17" ht="12.75">
      <c r="A141" s="202"/>
      <c r="B141" s="227" t="s">
        <v>231</v>
      </c>
      <c r="C141" s="203">
        <v>0</v>
      </c>
      <c r="D141" s="204">
        <v>0.006622516556291391</v>
      </c>
      <c r="E141" s="204">
        <v>0.0078125</v>
      </c>
      <c r="F141" s="204">
        <v>0.021739130434782608</v>
      </c>
      <c r="G141" s="204">
        <v>0</v>
      </c>
      <c r="H141" s="205">
        <v>0.005319148936170213</v>
      </c>
      <c r="I141" s="183" t="s">
        <v>94</v>
      </c>
      <c r="J141" s="227"/>
      <c r="K141" s="227"/>
      <c r="L141" s="227"/>
      <c r="M141" s="227"/>
      <c r="N141" s="227"/>
      <c r="O141" s="227"/>
      <c r="P141" s="186"/>
      <c r="Q141" s="152"/>
    </row>
    <row r="142" spans="1:17" ht="12.75">
      <c r="A142" s="199"/>
      <c r="B142" s="206" t="s">
        <v>126</v>
      </c>
      <c r="C142" s="241">
        <v>193</v>
      </c>
      <c r="D142" s="166">
        <v>151</v>
      </c>
      <c r="E142" s="166">
        <v>128</v>
      </c>
      <c r="F142" s="166">
        <v>46</v>
      </c>
      <c r="G142" s="166">
        <v>46</v>
      </c>
      <c r="H142" s="157">
        <v>564</v>
      </c>
      <c r="I142" s="183"/>
      <c r="J142" s="186"/>
      <c r="K142" s="186"/>
      <c r="L142" s="186"/>
      <c r="M142" s="186"/>
      <c r="N142" s="186"/>
      <c r="O142" s="186"/>
      <c r="P142" s="186"/>
      <c r="Q142" s="152"/>
    </row>
    <row r="143" spans="1:17" ht="12.75">
      <c r="A143" s="249" t="s">
        <v>232</v>
      </c>
      <c r="B143" s="224" t="s">
        <v>233</v>
      </c>
      <c r="C143" s="209"/>
      <c r="D143" s="210"/>
      <c r="E143" s="210"/>
      <c r="F143" s="210"/>
      <c r="G143" s="210"/>
      <c r="H143" s="211"/>
      <c r="I143" s="183"/>
      <c r="J143" s="152"/>
      <c r="K143" s="152"/>
      <c r="L143" s="152"/>
      <c r="M143" s="152"/>
      <c r="N143" s="152"/>
      <c r="O143" s="152"/>
      <c r="P143" s="186"/>
      <c r="Q143" s="152"/>
    </row>
    <row r="144" spans="1:17" ht="12.75">
      <c r="A144" s="202"/>
      <c r="B144" s="227" t="s">
        <v>234</v>
      </c>
      <c r="C144" s="203">
        <v>0.029197080291970802</v>
      </c>
      <c r="D144" s="204">
        <v>0.008333333333333333</v>
      </c>
      <c r="E144" s="204">
        <v>0</v>
      </c>
      <c r="F144" s="204">
        <v>0</v>
      </c>
      <c r="G144" s="204">
        <v>0</v>
      </c>
      <c r="H144" s="205">
        <v>0.012285012285012284</v>
      </c>
      <c r="I144" s="183"/>
      <c r="J144" s="166"/>
      <c r="K144" s="166"/>
      <c r="L144" s="166"/>
      <c r="M144" s="166"/>
      <c r="N144" s="166"/>
      <c r="O144" s="166"/>
      <c r="P144" s="186"/>
      <c r="Q144" s="152"/>
    </row>
    <row r="145" spans="1:17" ht="15" customHeight="1">
      <c r="A145" s="202"/>
      <c r="B145" s="227" t="s">
        <v>235</v>
      </c>
      <c r="C145" s="203">
        <v>0</v>
      </c>
      <c r="D145" s="204">
        <v>0</v>
      </c>
      <c r="E145" s="204">
        <v>0</v>
      </c>
      <c r="F145" s="204">
        <v>0.02702702702702703</v>
      </c>
      <c r="G145" s="204">
        <v>0</v>
      </c>
      <c r="H145" s="205">
        <v>0.002457002457002457</v>
      </c>
      <c r="I145" s="183"/>
      <c r="J145" s="166"/>
      <c r="K145" s="166"/>
      <c r="L145" s="166"/>
      <c r="M145" s="166"/>
      <c r="N145" s="166"/>
      <c r="O145" s="166"/>
      <c r="P145" s="186"/>
      <c r="Q145" s="152"/>
    </row>
    <row r="146" spans="1:17" ht="12.75">
      <c r="A146" s="202"/>
      <c r="B146" s="227" t="s">
        <v>236</v>
      </c>
      <c r="C146" s="203">
        <v>0.014598540145985401</v>
      </c>
      <c r="D146" s="204">
        <v>0.03333333333333333</v>
      </c>
      <c r="E146" s="204">
        <v>0</v>
      </c>
      <c r="F146" s="204">
        <v>0.02702702702702703</v>
      </c>
      <c r="G146" s="204">
        <v>0.037037037037037035</v>
      </c>
      <c r="H146" s="205">
        <v>0.019656019656019656</v>
      </c>
      <c r="I146" s="254"/>
      <c r="J146" s="265"/>
      <c r="K146" s="265"/>
      <c r="L146" s="265"/>
      <c r="M146" s="265"/>
      <c r="N146" s="265"/>
      <c r="O146" s="166"/>
      <c r="P146" s="186"/>
      <c r="Q146" s="152"/>
    </row>
    <row r="147" spans="1:17" ht="12.75">
      <c r="A147" s="202"/>
      <c r="B147" s="227" t="s">
        <v>237</v>
      </c>
      <c r="C147" s="203">
        <v>0.021897810218978103</v>
      </c>
      <c r="D147" s="204">
        <v>0.05</v>
      </c>
      <c r="E147" s="204">
        <v>0.011627906976744186</v>
      </c>
      <c r="F147" s="204">
        <v>0.24324324324324326</v>
      </c>
      <c r="G147" s="204">
        <v>0</v>
      </c>
      <c r="H147" s="205">
        <v>0.04668304668304668</v>
      </c>
      <c r="J147" s="265"/>
      <c r="K147" s="265"/>
      <c r="L147" s="265"/>
      <c r="M147" s="265"/>
      <c r="N147" s="265"/>
      <c r="O147" s="166"/>
      <c r="P147" s="186"/>
      <c r="Q147" s="152"/>
    </row>
    <row r="148" spans="1:17" ht="12.75">
      <c r="A148" s="202"/>
      <c r="B148" s="227" t="s">
        <v>238</v>
      </c>
      <c r="C148" s="203">
        <v>0.051094890510948905</v>
      </c>
      <c r="D148" s="204">
        <v>0.05</v>
      </c>
      <c r="E148" s="204">
        <v>0</v>
      </c>
      <c r="F148" s="204">
        <v>0.21621621621621623</v>
      </c>
      <c r="G148" s="204">
        <v>0</v>
      </c>
      <c r="H148" s="205">
        <v>0.051597051597051594</v>
      </c>
      <c r="J148" s="265"/>
      <c r="K148" s="265"/>
      <c r="L148" s="265"/>
      <c r="M148" s="265"/>
      <c r="N148" s="265"/>
      <c r="O148" s="166"/>
      <c r="P148" s="186"/>
      <c r="Q148" s="152"/>
    </row>
    <row r="149" spans="1:17" ht="12.75">
      <c r="A149" s="202"/>
      <c r="B149" s="227" t="s">
        <v>239</v>
      </c>
      <c r="C149" s="203">
        <v>0.014598540145985401</v>
      </c>
      <c r="D149" s="204">
        <v>0.05</v>
      </c>
      <c r="E149" s="204">
        <v>0.011627906976744186</v>
      </c>
      <c r="F149" s="204">
        <v>0</v>
      </c>
      <c r="G149" s="204">
        <v>0</v>
      </c>
      <c r="H149" s="205">
        <v>0.022113022113022112</v>
      </c>
      <c r="J149" s="265"/>
      <c r="K149" s="265"/>
      <c r="L149" s="265"/>
      <c r="M149" s="265"/>
      <c r="N149" s="265"/>
      <c r="O149" s="166"/>
      <c r="P149" s="186"/>
      <c r="Q149" s="152"/>
    </row>
    <row r="150" spans="1:17" ht="12.75">
      <c r="A150" s="202"/>
      <c r="B150" s="227" t="s">
        <v>240</v>
      </c>
      <c r="C150" s="203">
        <v>0.10948905109489052</v>
      </c>
      <c r="D150" s="204">
        <v>0.14166666666666666</v>
      </c>
      <c r="E150" s="204">
        <v>0.08139534883720931</v>
      </c>
      <c r="F150" s="204">
        <v>0.05405405405405406</v>
      </c>
      <c r="G150" s="204">
        <v>0</v>
      </c>
      <c r="H150" s="205">
        <v>0.10073710073710074</v>
      </c>
      <c r="J150" s="265"/>
      <c r="K150" s="265"/>
      <c r="L150" s="265"/>
      <c r="M150" s="265"/>
      <c r="N150" s="265"/>
      <c r="O150" s="166"/>
      <c r="P150" s="186"/>
      <c r="Q150" s="152"/>
    </row>
    <row r="151" spans="1:17" ht="12.75">
      <c r="A151" s="202"/>
      <c r="B151" s="227" t="s">
        <v>241</v>
      </c>
      <c r="C151" s="203">
        <v>0.029197080291970802</v>
      </c>
      <c r="D151" s="204">
        <v>0.016666666666666666</v>
      </c>
      <c r="E151" s="204">
        <v>0.011627906976744186</v>
      </c>
      <c r="F151" s="204">
        <v>0.05405405405405406</v>
      </c>
      <c r="G151" s="204">
        <v>0</v>
      </c>
      <c r="H151" s="205">
        <v>0.022113022113022112</v>
      </c>
      <c r="J151" s="265"/>
      <c r="K151" s="265"/>
      <c r="L151" s="265"/>
      <c r="M151" s="265"/>
      <c r="N151" s="265"/>
      <c r="O151" s="166"/>
      <c r="P151" s="186"/>
      <c r="Q151" s="152"/>
    </row>
    <row r="152" spans="1:17" ht="12.75">
      <c r="A152" s="202"/>
      <c r="B152" s="227" t="s">
        <v>242</v>
      </c>
      <c r="C152" s="203">
        <v>0.029197080291970802</v>
      </c>
      <c r="D152" s="204">
        <v>0.041666666666666664</v>
      </c>
      <c r="E152" s="204">
        <v>0</v>
      </c>
      <c r="F152" s="204">
        <v>0.02702702702702703</v>
      </c>
      <c r="G152" s="204">
        <v>0</v>
      </c>
      <c r="H152" s="205">
        <v>0.02457002457002457</v>
      </c>
      <c r="J152" s="265"/>
      <c r="K152" s="265"/>
      <c r="L152" s="265"/>
      <c r="M152" s="265"/>
      <c r="N152" s="265"/>
      <c r="O152" s="166"/>
      <c r="P152" s="186"/>
      <c r="Q152" s="152"/>
    </row>
    <row r="153" spans="1:17" ht="12.75">
      <c r="A153" s="202"/>
      <c r="B153" s="227" t="s">
        <v>243</v>
      </c>
      <c r="C153" s="203">
        <v>0.029197080291970802</v>
      </c>
      <c r="D153" s="204">
        <v>0.21666666666666667</v>
      </c>
      <c r="E153" s="204">
        <v>0.046511627906976744</v>
      </c>
      <c r="F153" s="204">
        <v>0</v>
      </c>
      <c r="G153" s="204">
        <v>0</v>
      </c>
      <c r="H153" s="205">
        <v>0.08353808353808354</v>
      </c>
      <c r="J153" s="265"/>
      <c r="K153" s="265"/>
      <c r="L153" s="265"/>
      <c r="M153" s="265"/>
      <c r="N153" s="265"/>
      <c r="O153" s="166"/>
      <c r="P153" s="186"/>
      <c r="Q153" s="152"/>
    </row>
    <row r="154" spans="1:17" ht="12.75">
      <c r="A154" s="202"/>
      <c r="B154" s="227" t="s">
        <v>244</v>
      </c>
      <c r="C154" s="203">
        <v>0.0072992700729927005</v>
      </c>
      <c r="D154" s="204">
        <v>0.025</v>
      </c>
      <c r="E154" s="204">
        <v>0.011627906976744186</v>
      </c>
      <c r="F154" s="204">
        <v>0</v>
      </c>
      <c r="G154" s="204">
        <v>0</v>
      </c>
      <c r="H154" s="205">
        <v>0.012285012285012284</v>
      </c>
      <c r="J154" s="265"/>
      <c r="K154" s="265"/>
      <c r="L154" s="265"/>
      <c r="M154" s="265"/>
      <c r="N154" s="265"/>
      <c r="O154" s="166"/>
      <c r="P154" s="186"/>
      <c r="Q154" s="152"/>
    </row>
    <row r="155" spans="1:17" ht="12.75">
      <c r="A155" s="202"/>
      <c r="B155" s="227" t="s">
        <v>245</v>
      </c>
      <c r="C155" s="203">
        <v>0.0948905109489051</v>
      </c>
      <c r="D155" s="204">
        <v>0.075</v>
      </c>
      <c r="E155" s="204">
        <v>0.023255813953488372</v>
      </c>
      <c r="F155" s="204">
        <v>0.2702702702702703</v>
      </c>
      <c r="G155" s="204">
        <v>0</v>
      </c>
      <c r="H155" s="205">
        <v>0.08353808353808354</v>
      </c>
      <c r="J155" s="265"/>
      <c r="K155" s="265"/>
      <c r="L155" s="265"/>
      <c r="M155" s="265"/>
      <c r="N155" s="265"/>
      <c r="O155" s="166"/>
      <c r="P155" s="186"/>
      <c r="Q155" s="152"/>
    </row>
    <row r="156" spans="1:17" ht="12.75">
      <c r="A156" s="202"/>
      <c r="B156" s="227" t="s">
        <v>246</v>
      </c>
      <c r="C156" s="203">
        <v>0.014598540145985401</v>
      </c>
      <c r="D156" s="204">
        <v>0.05</v>
      </c>
      <c r="E156" s="204">
        <v>0</v>
      </c>
      <c r="F156" s="204">
        <v>0</v>
      </c>
      <c r="G156" s="204">
        <v>0</v>
      </c>
      <c r="H156" s="205">
        <v>0.019656019656019656</v>
      </c>
      <c r="J156" s="265"/>
      <c r="K156" s="265"/>
      <c r="L156" s="265"/>
      <c r="M156" s="265"/>
      <c r="N156" s="265"/>
      <c r="O156" s="166"/>
      <c r="P156" s="186"/>
      <c r="Q156" s="152"/>
    </row>
    <row r="157" spans="1:17" ht="12.75">
      <c r="A157" s="202"/>
      <c r="B157" s="227" t="s">
        <v>247</v>
      </c>
      <c r="C157" s="203">
        <v>0</v>
      </c>
      <c r="D157" s="204">
        <v>0</v>
      </c>
      <c r="E157" s="204">
        <v>0</v>
      </c>
      <c r="F157" s="204">
        <v>0</v>
      </c>
      <c r="G157" s="204">
        <v>0</v>
      </c>
      <c r="H157" s="205">
        <v>0</v>
      </c>
      <c r="J157" s="265"/>
      <c r="K157" s="265"/>
      <c r="L157" s="265"/>
      <c r="M157" s="265"/>
      <c r="N157" s="265"/>
      <c r="O157" s="166"/>
      <c r="P157" s="186"/>
      <c r="Q157" s="152"/>
    </row>
    <row r="158" spans="1:17" ht="12.75">
      <c r="A158" s="202"/>
      <c r="B158" s="227" t="s">
        <v>248</v>
      </c>
      <c r="C158" s="203">
        <v>0.20437956204379562</v>
      </c>
      <c r="D158" s="204">
        <v>0.041666666666666664</v>
      </c>
      <c r="E158" s="204">
        <v>0.5116279069767442</v>
      </c>
      <c r="F158" s="204">
        <v>0.05405405405405406</v>
      </c>
      <c r="G158" s="204">
        <v>0</v>
      </c>
      <c r="H158" s="205">
        <v>0.1941031941031941</v>
      </c>
      <c r="J158" s="265"/>
      <c r="K158" s="265"/>
      <c r="L158" s="265"/>
      <c r="M158" s="265"/>
      <c r="N158" s="265"/>
      <c r="O158" s="166"/>
      <c r="P158" s="186"/>
      <c r="Q158" s="152"/>
    </row>
    <row r="159" spans="1:17" ht="12.75">
      <c r="A159" s="202"/>
      <c r="B159" s="227" t="s">
        <v>249</v>
      </c>
      <c r="C159" s="203">
        <v>0.11678832116788321</v>
      </c>
      <c r="D159" s="204">
        <v>0.05</v>
      </c>
      <c r="E159" s="204">
        <v>0.18604651162790697</v>
      </c>
      <c r="F159" s="204">
        <v>0</v>
      </c>
      <c r="G159" s="204">
        <v>0.9629629629629629</v>
      </c>
      <c r="H159" s="205">
        <v>0.15724815724815724</v>
      </c>
      <c r="J159" s="265"/>
      <c r="K159" s="265"/>
      <c r="L159" s="265"/>
      <c r="M159" s="265"/>
      <c r="N159" s="265"/>
      <c r="O159" s="166"/>
      <c r="P159" s="186"/>
      <c r="Q159" s="152"/>
    </row>
    <row r="160" spans="1:17" ht="12.75">
      <c r="A160" s="202"/>
      <c r="B160" s="227" t="s">
        <v>250</v>
      </c>
      <c r="C160" s="203">
        <v>0.10218978102189781</v>
      </c>
      <c r="D160" s="204">
        <v>0</v>
      </c>
      <c r="E160" s="204">
        <v>0.011627906976744186</v>
      </c>
      <c r="F160" s="204">
        <v>0</v>
      </c>
      <c r="G160" s="204">
        <v>0</v>
      </c>
      <c r="H160" s="205">
        <v>0.036855036855036855</v>
      </c>
      <c r="J160" s="265"/>
      <c r="K160" s="265"/>
      <c r="L160" s="265"/>
      <c r="M160" s="265"/>
      <c r="N160" s="265"/>
      <c r="O160" s="166"/>
      <c r="P160" s="186"/>
      <c r="Q160" s="152"/>
    </row>
    <row r="161" spans="1:17" ht="12.75">
      <c r="A161" s="202"/>
      <c r="B161" s="227" t="s">
        <v>251</v>
      </c>
      <c r="C161" s="203">
        <v>0.051094890510948905</v>
      </c>
      <c r="D161" s="204">
        <v>0.06666666666666667</v>
      </c>
      <c r="E161" s="204">
        <v>0.046511627906976744</v>
      </c>
      <c r="F161" s="204">
        <v>0</v>
      </c>
      <c r="G161" s="204">
        <v>0</v>
      </c>
      <c r="H161" s="205">
        <v>0.04668304668304668</v>
      </c>
      <c r="J161" s="265"/>
      <c r="K161" s="265"/>
      <c r="L161" s="265"/>
      <c r="M161" s="265"/>
      <c r="N161" s="265"/>
      <c r="O161" s="166"/>
      <c r="P161" s="186"/>
      <c r="Q161" s="152"/>
    </row>
    <row r="162" spans="1:17" ht="12.75">
      <c r="A162" s="202"/>
      <c r="B162" s="227" t="s">
        <v>252</v>
      </c>
      <c r="C162" s="203">
        <v>0.051094890510948905</v>
      </c>
      <c r="D162" s="204">
        <v>0.075</v>
      </c>
      <c r="E162" s="204">
        <v>0.046511627906976744</v>
      </c>
      <c r="F162" s="204">
        <v>0.02702702702702703</v>
      </c>
      <c r="G162" s="204">
        <v>0</v>
      </c>
      <c r="H162" s="205">
        <v>0.051597051597051594</v>
      </c>
      <c r="J162" s="265"/>
      <c r="K162" s="265"/>
      <c r="L162" s="265"/>
      <c r="M162" s="265"/>
      <c r="N162" s="265"/>
      <c r="O162" s="166"/>
      <c r="P162" s="186"/>
      <c r="Q162" s="152"/>
    </row>
    <row r="163" spans="1:17" ht="12.75">
      <c r="A163" s="202"/>
      <c r="B163" s="227" t="s">
        <v>253</v>
      </c>
      <c r="C163" s="203">
        <v>0.029197080291970802</v>
      </c>
      <c r="D163" s="204">
        <v>0.008333333333333333</v>
      </c>
      <c r="E163" s="204">
        <v>0</v>
      </c>
      <c r="F163" s="204">
        <v>0</v>
      </c>
      <c r="G163" s="204">
        <v>0</v>
      </c>
      <c r="H163" s="205">
        <v>0.012285012285012284</v>
      </c>
      <c r="J163" s="265"/>
      <c r="K163" s="265"/>
      <c r="L163" s="265"/>
      <c r="M163" s="265"/>
      <c r="N163" s="265"/>
      <c r="O163" s="166"/>
      <c r="P163" s="186"/>
      <c r="Q163" s="152"/>
    </row>
    <row r="164" spans="1:17" ht="12.75">
      <c r="A164" s="199"/>
      <c r="B164" s="206" t="s">
        <v>126</v>
      </c>
      <c r="C164" s="207">
        <v>137</v>
      </c>
      <c r="D164" s="206">
        <v>120</v>
      </c>
      <c r="E164" s="206">
        <v>86</v>
      </c>
      <c r="F164" s="206">
        <v>37</v>
      </c>
      <c r="G164" s="206">
        <v>27</v>
      </c>
      <c r="H164" s="150">
        <v>407</v>
      </c>
      <c r="J164" s="265"/>
      <c r="K164" s="265"/>
      <c r="L164" s="265"/>
      <c r="M164" s="265"/>
      <c r="N164" s="265"/>
      <c r="O164" s="265"/>
      <c r="P164" s="186"/>
      <c r="Q164" s="152"/>
    </row>
    <row r="165" spans="3:17" ht="12.75">
      <c r="C165" s="260"/>
      <c r="D165" s="260"/>
      <c r="E165" s="260"/>
      <c r="F165" s="260"/>
      <c r="G165" s="260"/>
      <c r="H165" s="260"/>
      <c r="J165" s="152"/>
      <c r="K165" s="152"/>
      <c r="L165" s="152"/>
      <c r="M165" s="152"/>
      <c r="N165" s="152"/>
      <c r="O165" s="152"/>
      <c r="P165" s="266"/>
      <c r="Q165" s="152"/>
    </row>
    <row r="166" spans="1:17" ht="12.75">
      <c r="A166" s="147" t="s">
        <v>94</v>
      </c>
      <c r="J166" s="152"/>
      <c r="K166" s="152"/>
      <c r="L166" s="152"/>
      <c r="M166" s="152"/>
      <c r="N166" s="152"/>
      <c r="O166" s="152"/>
      <c r="P166" s="266"/>
      <c r="Q166" s="152"/>
    </row>
    <row r="167" spans="1:17" ht="12.75">
      <c r="A167" s="285">
        <v>38527</v>
      </c>
      <c r="B167" s="285"/>
      <c r="J167" s="152"/>
      <c r="K167" s="152"/>
      <c r="L167" s="152"/>
      <c r="M167" s="152"/>
      <c r="N167" s="152"/>
      <c r="O167" s="152"/>
      <c r="P167" s="266"/>
      <c r="Q167" s="152"/>
    </row>
    <row r="168" spans="10:17" ht="12.75">
      <c r="J168" s="152"/>
      <c r="K168" s="152"/>
      <c r="L168" s="152"/>
      <c r="M168" s="152"/>
      <c r="N168" s="152"/>
      <c r="O168" s="152"/>
      <c r="P168" s="266"/>
      <c r="Q168" s="152"/>
    </row>
    <row r="169" spans="10:17" ht="12.75">
      <c r="J169" s="152"/>
      <c r="K169" s="152"/>
      <c r="L169" s="152"/>
      <c r="M169" s="152"/>
      <c r="N169" s="152"/>
      <c r="O169" s="152"/>
      <c r="P169" s="266"/>
      <c r="Q169" s="152"/>
    </row>
    <row r="170" spans="10:17" ht="12.75">
      <c r="J170" s="152"/>
      <c r="K170" s="152"/>
      <c r="L170" s="152"/>
      <c r="M170" s="152"/>
      <c r="N170" s="152"/>
      <c r="O170" s="152"/>
      <c r="P170" s="266"/>
      <c r="Q170" s="152"/>
    </row>
    <row r="171" spans="10:17" ht="12.75">
      <c r="J171" s="152"/>
      <c r="K171" s="152"/>
      <c r="L171" s="152"/>
      <c r="M171" s="152"/>
      <c r="N171" s="152"/>
      <c r="O171" s="152"/>
      <c r="P171" s="266"/>
      <c r="Q171" s="152"/>
    </row>
    <row r="172" spans="10:17" ht="12.75">
      <c r="J172" s="152"/>
      <c r="K172" s="152"/>
      <c r="L172" s="152"/>
      <c r="M172" s="152"/>
      <c r="N172" s="152"/>
      <c r="O172" s="152"/>
      <c r="P172" s="266"/>
      <c r="Q172" s="152"/>
    </row>
    <row r="173" spans="10:17" ht="12.75">
      <c r="J173" s="152"/>
      <c r="K173" s="152"/>
      <c r="L173" s="152"/>
      <c r="M173" s="152"/>
      <c r="N173" s="152"/>
      <c r="O173" s="152"/>
      <c r="P173" s="266"/>
      <c r="Q173" s="152"/>
    </row>
    <row r="174" spans="10:17" ht="12.75">
      <c r="J174" s="152"/>
      <c r="K174" s="152"/>
      <c r="L174" s="152"/>
      <c r="M174" s="152"/>
      <c r="N174" s="152"/>
      <c r="O174" s="152"/>
      <c r="P174" s="266"/>
      <c r="Q174" s="152"/>
    </row>
    <row r="175" spans="10:17" ht="12.75">
      <c r="J175" s="152"/>
      <c r="K175" s="152"/>
      <c r="L175" s="152"/>
      <c r="M175" s="152"/>
      <c r="N175" s="152"/>
      <c r="O175" s="152"/>
      <c r="P175" s="266"/>
      <c r="Q175" s="152"/>
    </row>
    <row r="176" spans="10:17" ht="12.75">
      <c r="J176" s="152"/>
      <c r="K176" s="152"/>
      <c r="L176" s="152"/>
      <c r="M176" s="152"/>
      <c r="N176" s="152"/>
      <c r="O176" s="152"/>
      <c r="P176" s="266"/>
      <c r="Q176" s="152"/>
    </row>
    <row r="177" spans="10:17" ht="12.75">
      <c r="J177" s="152"/>
      <c r="K177" s="152"/>
      <c r="L177" s="152"/>
      <c r="M177" s="152"/>
      <c r="N177" s="152"/>
      <c r="O177" s="152"/>
      <c r="P177" s="266"/>
      <c r="Q177" s="152"/>
    </row>
    <row r="178" spans="10:17" ht="12.75">
      <c r="J178" s="152"/>
      <c r="K178" s="152"/>
      <c r="L178" s="152"/>
      <c r="M178" s="152"/>
      <c r="N178" s="152"/>
      <c r="O178" s="152"/>
      <c r="P178" s="266"/>
      <c r="Q178" s="152"/>
    </row>
    <row r="179" spans="10:17" ht="12.75">
      <c r="J179" s="152"/>
      <c r="K179" s="152"/>
      <c r="L179" s="152"/>
      <c r="M179" s="152"/>
      <c r="N179" s="152"/>
      <c r="O179" s="152"/>
      <c r="P179" s="266"/>
      <c r="Q179" s="152"/>
    </row>
    <row r="180" spans="10:17" ht="12.75">
      <c r="J180" s="152"/>
      <c r="K180" s="152"/>
      <c r="L180" s="152"/>
      <c r="M180" s="152"/>
      <c r="N180" s="152"/>
      <c r="O180" s="152"/>
      <c r="P180" s="266"/>
      <c r="Q180" s="152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4"/>
  <sheetViews>
    <sheetView workbookViewId="0" topLeftCell="J1">
      <selection activeCell="K1" sqref="K1:T1"/>
    </sheetView>
  </sheetViews>
  <sheetFormatPr defaultColWidth="9.140625" defaultRowHeight="12.75"/>
  <cols>
    <col min="1" max="10" width="1.8515625" style="0" customWidth="1"/>
    <col min="11" max="11" width="3.57421875" style="0" customWidth="1"/>
    <col min="19" max="19" width="9.7109375" style="0" customWidth="1"/>
    <col min="28" max="28" width="9.421875" style="0" customWidth="1"/>
    <col min="30" max="30" width="9.421875" style="0" customWidth="1"/>
  </cols>
  <sheetData>
    <row r="1" spans="1:30" ht="18">
      <c r="A1" s="267" t="s">
        <v>60</v>
      </c>
      <c r="B1" s="268"/>
      <c r="C1" s="174" t="s">
        <v>89</v>
      </c>
      <c r="D1" s="174" t="s">
        <v>61</v>
      </c>
      <c r="E1" s="174" t="s">
        <v>62</v>
      </c>
      <c r="F1" s="174" t="s">
        <v>63</v>
      </c>
      <c r="G1" s="174" t="s">
        <v>64</v>
      </c>
      <c r="H1" s="269"/>
      <c r="I1" s="174" t="s">
        <v>16</v>
      </c>
      <c r="J1" s="269"/>
      <c r="K1" s="286" t="s">
        <v>255</v>
      </c>
      <c r="L1" s="286"/>
      <c r="M1" s="286"/>
      <c r="N1" s="286"/>
      <c r="O1" s="286"/>
      <c r="P1" s="286"/>
      <c r="Q1" s="286"/>
      <c r="R1" s="286"/>
      <c r="S1" s="286"/>
      <c r="T1" s="286"/>
      <c r="U1" s="286" t="s">
        <v>255</v>
      </c>
      <c r="V1" s="286"/>
      <c r="W1" s="286"/>
      <c r="X1" s="286"/>
      <c r="Y1" s="286"/>
      <c r="Z1" s="286"/>
      <c r="AA1" s="286"/>
      <c r="AB1" s="286"/>
      <c r="AC1" s="286"/>
      <c r="AD1" s="286"/>
    </row>
    <row r="2" spans="1:30" ht="18.75">
      <c r="A2" s="270"/>
      <c r="B2" s="270" t="s">
        <v>256</v>
      </c>
      <c r="C2" s="271">
        <v>242</v>
      </c>
      <c r="D2" s="271">
        <v>168</v>
      </c>
      <c r="E2" s="271">
        <v>159</v>
      </c>
      <c r="F2" s="271">
        <v>58</v>
      </c>
      <c r="G2" s="271">
        <v>47</v>
      </c>
      <c r="H2" s="269" t="s">
        <v>94</v>
      </c>
      <c r="I2" s="269">
        <v>674</v>
      </c>
      <c r="J2" s="269"/>
      <c r="K2" s="287" t="s">
        <v>257</v>
      </c>
      <c r="L2" s="287"/>
      <c r="M2" s="287"/>
      <c r="N2" s="287"/>
      <c r="O2" s="287"/>
      <c r="P2" s="287"/>
      <c r="Q2" s="287"/>
      <c r="R2" s="287"/>
      <c r="S2" s="287"/>
      <c r="T2" s="287"/>
      <c r="U2" s="287" t="s">
        <v>260</v>
      </c>
      <c r="V2" s="287"/>
      <c r="W2" s="287"/>
      <c r="X2" s="287"/>
      <c r="Y2" s="287"/>
      <c r="Z2" s="287"/>
      <c r="AA2" s="287"/>
      <c r="AB2" s="287"/>
      <c r="AC2" s="287"/>
      <c r="AD2" s="287"/>
    </row>
    <row r="3" spans="1:10" ht="12.75">
      <c r="A3" s="270" t="s">
        <v>120</v>
      </c>
      <c r="B3" s="270" t="s">
        <v>121</v>
      </c>
      <c r="C3" s="270"/>
      <c r="D3" s="270"/>
      <c r="E3" s="270"/>
      <c r="F3" s="270"/>
      <c r="G3" s="270"/>
      <c r="H3" s="269" t="s">
        <v>94</v>
      </c>
      <c r="I3" s="269"/>
      <c r="J3" s="269"/>
    </row>
    <row r="4" spans="1:10" ht="12.75">
      <c r="A4" s="270"/>
      <c r="B4" s="270" t="s">
        <v>122</v>
      </c>
      <c r="C4" s="272">
        <v>0.6058091286307054</v>
      </c>
      <c r="D4" s="272">
        <v>0.8035714285714286</v>
      </c>
      <c r="E4" s="272">
        <v>0.6163522012578616</v>
      </c>
      <c r="F4" s="272">
        <v>0.7758620689655172</v>
      </c>
      <c r="G4" s="272">
        <v>0.851063829787234</v>
      </c>
      <c r="H4" s="269" t="s">
        <v>94</v>
      </c>
      <c r="I4" s="273">
        <v>0.6894502228826151</v>
      </c>
      <c r="J4" s="269"/>
    </row>
    <row r="5" spans="1:10" ht="12.75">
      <c r="A5" s="270"/>
      <c r="B5" s="270" t="s">
        <v>123</v>
      </c>
      <c r="C5" s="272">
        <v>0.2033195020746888</v>
      </c>
      <c r="D5" s="272">
        <v>0.09523809523809523</v>
      </c>
      <c r="E5" s="272">
        <v>0.18867924528301888</v>
      </c>
      <c r="F5" s="272">
        <v>0.034482758620689655</v>
      </c>
      <c r="G5" s="272">
        <v>0.1276595744680851</v>
      </c>
      <c r="H5" s="269" t="s">
        <v>94</v>
      </c>
      <c r="I5" s="273">
        <v>0.15304606240713226</v>
      </c>
      <c r="J5" s="269"/>
    </row>
    <row r="6" spans="1:10" ht="12.75">
      <c r="A6" s="270"/>
      <c r="B6" s="270" t="s">
        <v>124</v>
      </c>
      <c r="C6" s="272">
        <v>0.07883817427385892</v>
      </c>
      <c r="D6" s="272">
        <v>0.05952380952380952</v>
      </c>
      <c r="E6" s="272">
        <v>0.11320754716981132</v>
      </c>
      <c r="F6" s="272">
        <v>0.13793103448275862</v>
      </c>
      <c r="G6" s="272">
        <v>0</v>
      </c>
      <c r="H6" s="269" t="s">
        <v>94</v>
      </c>
      <c r="I6" s="273">
        <v>0.08172362555720654</v>
      </c>
      <c r="J6" s="269"/>
    </row>
    <row r="7" spans="1:10" ht="12.75">
      <c r="A7" s="270"/>
      <c r="B7" s="270" t="s">
        <v>125</v>
      </c>
      <c r="C7" s="272">
        <v>0.11203319502074689</v>
      </c>
      <c r="D7" s="272">
        <v>0.041666666666666664</v>
      </c>
      <c r="E7" s="272">
        <v>0.08176100628930817</v>
      </c>
      <c r="F7" s="272">
        <v>0.05172413793103448</v>
      </c>
      <c r="G7" s="272">
        <v>0.02127659574468085</v>
      </c>
      <c r="H7" s="269" t="s">
        <v>94</v>
      </c>
      <c r="I7" s="273">
        <v>0.07578008915304606</v>
      </c>
      <c r="J7" s="269"/>
    </row>
    <row r="8" spans="1:10" ht="12.75">
      <c r="A8" s="270"/>
      <c r="B8" s="271" t="s">
        <v>126</v>
      </c>
      <c r="C8" s="274">
        <v>241</v>
      </c>
      <c r="D8" s="274">
        <v>168</v>
      </c>
      <c r="E8" s="274">
        <v>159</v>
      </c>
      <c r="F8" s="274">
        <v>58</v>
      </c>
      <c r="G8" s="274">
        <v>47</v>
      </c>
      <c r="H8" s="269" t="s">
        <v>94</v>
      </c>
      <c r="I8" s="269">
        <v>673</v>
      </c>
      <c r="J8" s="269"/>
    </row>
    <row r="9" spans="1:10" ht="12.75">
      <c r="A9" s="270"/>
      <c r="B9" s="270"/>
      <c r="C9" s="270"/>
      <c r="D9" s="270"/>
      <c r="E9" s="270"/>
      <c r="F9" s="270"/>
      <c r="G9" s="270"/>
      <c r="H9" s="269"/>
      <c r="I9" s="269"/>
      <c r="J9" s="269"/>
    </row>
    <row r="10" spans="1:10" ht="12.75">
      <c r="A10" s="270"/>
      <c r="B10" s="270"/>
      <c r="C10" s="275"/>
      <c r="D10" s="275"/>
      <c r="E10" s="275"/>
      <c r="F10" s="275"/>
      <c r="G10" s="275"/>
      <c r="H10" s="269"/>
      <c r="I10" s="269"/>
      <c r="J10" s="269"/>
    </row>
    <row r="11" spans="1:10" ht="12.75">
      <c r="A11" s="270"/>
      <c r="B11" s="270"/>
      <c r="C11" s="270"/>
      <c r="D11" s="270"/>
      <c r="E11" s="270"/>
      <c r="F11" s="270"/>
      <c r="G11" s="270"/>
      <c r="H11" s="269"/>
      <c r="I11" s="269"/>
      <c r="J11" s="269"/>
    </row>
    <row r="12" spans="1:10" ht="12.75">
      <c r="A12" s="270"/>
      <c r="B12" s="270" t="s">
        <v>94</v>
      </c>
      <c r="C12" s="270"/>
      <c r="D12" s="270"/>
      <c r="E12" s="270"/>
      <c r="F12" s="270"/>
      <c r="G12" s="270"/>
      <c r="H12" s="269"/>
      <c r="I12" s="269"/>
      <c r="J12" s="269"/>
    </row>
    <row r="13" spans="1:10" ht="12.75">
      <c r="A13" s="270"/>
      <c r="B13" s="270" t="s">
        <v>94</v>
      </c>
      <c r="C13" s="270"/>
      <c r="D13" s="270"/>
      <c r="E13" s="270"/>
      <c r="F13" s="270"/>
      <c r="G13" s="270"/>
      <c r="H13" s="269"/>
      <c r="I13" s="269"/>
      <c r="J13" s="269"/>
    </row>
    <row r="14" spans="1:10" ht="12.75">
      <c r="A14" s="270"/>
      <c r="B14" s="270" t="s">
        <v>94</v>
      </c>
      <c r="C14" s="271">
        <v>195</v>
      </c>
      <c r="D14" s="271">
        <v>151</v>
      </c>
      <c r="E14" s="271">
        <v>128</v>
      </c>
      <c r="F14" s="271">
        <v>47</v>
      </c>
      <c r="G14" s="271">
        <v>46</v>
      </c>
      <c r="H14" s="269" t="s">
        <v>94</v>
      </c>
      <c r="I14" s="269">
        <v>567</v>
      </c>
      <c r="J14" s="269"/>
    </row>
    <row r="15" spans="1:10" ht="12.75">
      <c r="A15" s="270" t="s">
        <v>258</v>
      </c>
      <c r="B15" s="270" t="s">
        <v>127</v>
      </c>
      <c r="C15" s="270"/>
      <c r="D15" s="270"/>
      <c r="E15" s="270"/>
      <c r="F15" s="270"/>
      <c r="G15" s="270"/>
      <c r="H15" s="269" t="s">
        <v>94</v>
      </c>
      <c r="I15" s="269"/>
      <c r="J15" s="269"/>
    </row>
    <row r="16" spans="1:10" ht="12.75">
      <c r="A16" s="270"/>
      <c r="B16" s="270" t="s">
        <v>128</v>
      </c>
      <c r="C16" s="272">
        <v>0.574585635359116</v>
      </c>
      <c r="D16" s="272">
        <v>0.6099290780141844</v>
      </c>
      <c r="E16" s="272">
        <v>0.8070175438596491</v>
      </c>
      <c r="F16" s="272">
        <v>0.6904761904761905</v>
      </c>
      <c r="G16" s="272">
        <v>0.36585365853658536</v>
      </c>
      <c r="H16" s="269" t="s">
        <v>94</v>
      </c>
      <c r="I16" s="273">
        <v>0.628131021194605</v>
      </c>
      <c r="J16" s="269"/>
    </row>
    <row r="17" spans="1:10" ht="12.75">
      <c r="A17" s="270"/>
      <c r="B17" s="270" t="s">
        <v>129</v>
      </c>
      <c r="C17" s="272">
        <v>0.3149171270718232</v>
      </c>
      <c r="D17" s="272">
        <v>0.3191489361702128</v>
      </c>
      <c r="E17" s="272">
        <v>0.14035087719298245</v>
      </c>
      <c r="F17" s="272">
        <v>0.19047619047619047</v>
      </c>
      <c r="G17" s="272">
        <v>0.5121951219512195</v>
      </c>
      <c r="H17" s="269" t="s">
        <v>94</v>
      </c>
      <c r="I17" s="273">
        <v>0.2832369942196532</v>
      </c>
      <c r="J17" s="269"/>
    </row>
    <row r="18" spans="1:10" ht="12.75">
      <c r="A18" s="270"/>
      <c r="B18" s="270" t="s">
        <v>130</v>
      </c>
      <c r="C18" s="272">
        <v>0.11049723756906077</v>
      </c>
      <c r="D18" s="272">
        <v>0.07092198581560284</v>
      </c>
      <c r="E18" s="272">
        <v>0.05263157894736842</v>
      </c>
      <c r="F18" s="272">
        <v>0.11904761904761904</v>
      </c>
      <c r="G18" s="272">
        <v>0.12195121951219512</v>
      </c>
      <c r="H18" s="269" t="s">
        <v>94</v>
      </c>
      <c r="I18" s="273">
        <v>0.08863198458574181</v>
      </c>
      <c r="J18" s="269"/>
    </row>
    <row r="19" spans="1:10" ht="12.75">
      <c r="A19" s="269"/>
      <c r="B19" s="269"/>
      <c r="C19" s="274">
        <v>181</v>
      </c>
      <c r="D19" s="274">
        <v>141</v>
      </c>
      <c r="E19" s="274">
        <v>114</v>
      </c>
      <c r="F19" s="274">
        <v>42</v>
      </c>
      <c r="G19" s="274">
        <v>41</v>
      </c>
      <c r="H19" s="269" t="s">
        <v>94</v>
      </c>
      <c r="I19" s="269">
        <v>519</v>
      </c>
      <c r="J19" s="269"/>
    </row>
    <row r="20" spans="1:10" ht="12.75">
      <c r="A20" s="270" t="s">
        <v>149</v>
      </c>
      <c r="B20" s="270" t="s">
        <v>150</v>
      </c>
      <c r="C20" s="275"/>
      <c r="D20" s="275"/>
      <c r="E20" s="275"/>
      <c r="F20" s="275"/>
      <c r="G20" s="275"/>
      <c r="H20" s="269"/>
      <c r="I20" s="275"/>
      <c r="J20" s="269"/>
    </row>
    <row r="21" spans="1:10" ht="12.75">
      <c r="A21" s="270"/>
      <c r="B21" s="276" t="s">
        <v>151</v>
      </c>
      <c r="C21" s="272">
        <v>0.3435897435897436</v>
      </c>
      <c r="D21" s="272">
        <v>0.3333333333333333</v>
      </c>
      <c r="E21" s="272">
        <v>0.5275590551181102</v>
      </c>
      <c r="F21" s="272">
        <v>0.5531914893617021</v>
      </c>
      <c r="G21" s="272">
        <v>0.8913043478260869</v>
      </c>
      <c r="H21" s="269"/>
      <c r="I21" s="272">
        <v>0.44424778761061945</v>
      </c>
      <c r="J21" s="269"/>
    </row>
    <row r="22" spans="1:10" ht="12.75">
      <c r="A22" s="270"/>
      <c r="B22" s="270" t="s">
        <v>152</v>
      </c>
      <c r="C22" s="272">
        <v>0.2564102564102564</v>
      </c>
      <c r="D22" s="272">
        <v>0.38</v>
      </c>
      <c r="E22" s="272">
        <v>0.2204724409448819</v>
      </c>
      <c r="F22" s="272">
        <v>0.2553191489361702</v>
      </c>
      <c r="G22" s="272">
        <v>0.10869565217391304</v>
      </c>
      <c r="H22" s="269"/>
      <c r="I22" s="272">
        <v>0.26902654867256637</v>
      </c>
      <c r="J22" s="269"/>
    </row>
    <row r="23" spans="1:10" ht="12.75">
      <c r="A23" s="270"/>
      <c r="B23" s="270" t="s">
        <v>153</v>
      </c>
      <c r="C23" s="272">
        <v>0.02564102564102564</v>
      </c>
      <c r="D23" s="272">
        <v>0.04</v>
      </c>
      <c r="E23" s="272">
        <v>0.007874015748031496</v>
      </c>
      <c r="F23" s="272">
        <v>0.02127659574468085</v>
      </c>
      <c r="G23" s="272">
        <v>0</v>
      </c>
      <c r="H23" s="269"/>
      <c r="I23" s="272">
        <v>0.023008849557522124</v>
      </c>
      <c r="J23" s="269"/>
    </row>
    <row r="24" spans="1:10" ht="12.75">
      <c r="A24" s="270"/>
      <c r="B24" s="270" t="s">
        <v>154</v>
      </c>
      <c r="C24" s="272">
        <v>0.1641025641025641</v>
      </c>
      <c r="D24" s="272">
        <v>0.06</v>
      </c>
      <c r="E24" s="272">
        <v>0.11023622047244094</v>
      </c>
      <c r="F24" s="272">
        <v>0.0851063829787234</v>
      </c>
      <c r="G24" s="272">
        <v>0</v>
      </c>
      <c r="H24" s="269"/>
      <c r="I24" s="272">
        <v>0.10442477876106195</v>
      </c>
      <c r="J24" s="269"/>
    </row>
    <row r="25" spans="1:10" ht="12.75">
      <c r="A25" s="270" t="s">
        <v>94</v>
      </c>
      <c r="B25" s="277" t="s">
        <v>155</v>
      </c>
      <c r="C25" s="272">
        <v>0.21025641025641026</v>
      </c>
      <c r="D25" s="272">
        <v>0.18666666666666668</v>
      </c>
      <c r="E25" s="272">
        <v>0.13385826771653545</v>
      </c>
      <c r="F25" s="272">
        <v>0.0851063829787234</v>
      </c>
      <c r="G25" s="272">
        <v>0</v>
      </c>
      <c r="H25" s="269"/>
      <c r="I25" s="272">
        <v>0.1592920353982301</v>
      </c>
      <c r="J25" s="269"/>
    </row>
    <row r="26" spans="1:10" ht="12.75">
      <c r="A26" s="269"/>
      <c r="B26" s="269"/>
      <c r="C26" s="278">
        <v>195</v>
      </c>
      <c r="D26" s="278">
        <v>150</v>
      </c>
      <c r="E26" s="278">
        <v>127</v>
      </c>
      <c r="F26" s="278">
        <v>47</v>
      </c>
      <c r="G26" s="278">
        <v>46</v>
      </c>
      <c r="H26" s="269"/>
      <c r="I26" s="271">
        <v>565</v>
      </c>
      <c r="J26" s="269"/>
    </row>
    <row r="27" spans="1:10" ht="12.75">
      <c r="A27" s="270" t="s">
        <v>141</v>
      </c>
      <c r="B27" s="270" t="s">
        <v>142</v>
      </c>
      <c r="C27" s="275"/>
      <c r="D27" s="275"/>
      <c r="E27" s="275"/>
      <c r="F27" s="275"/>
      <c r="G27" s="275"/>
      <c r="H27" s="269"/>
      <c r="I27" s="275"/>
      <c r="J27" s="269"/>
    </row>
    <row r="28" spans="1:10" ht="12.75">
      <c r="A28" s="270"/>
      <c r="B28" s="270" t="s">
        <v>143</v>
      </c>
      <c r="C28" s="272">
        <v>0.18041237113402062</v>
      </c>
      <c r="D28" s="272">
        <v>0.26666666666666666</v>
      </c>
      <c r="E28" s="272">
        <v>0.29365079365079366</v>
      </c>
      <c r="F28" s="272">
        <v>0.40425531914893614</v>
      </c>
      <c r="G28" s="272">
        <v>0.41304347826086957</v>
      </c>
      <c r="H28" s="269"/>
      <c r="I28" s="272">
        <v>0.2664298401420959</v>
      </c>
      <c r="J28" s="269"/>
    </row>
    <row r="29" spans="1:10" ht="12.75">
      <c r="A29" s="270"/>
      <c r="B29" s="270" t="s">
        <v>144</v>
      </c>
      <c r="C29" s="272">
        <v>0.41237113402061853</v>
      </c>
      <c r="D29" s="272">
        <v>0.36666666666666664</v>
      </c>
      <c r="E29" s="272">
        <v>0.3492063492063492</v>
      </c>
      <c r="F29" s="272">
        <v>0.3829787234042553</v>
      </c>
      <c r="G29" s="272">
        <v>0.5652173913043478</v>
      </c>
      <c r="H29" s="269"/>
      <c r="I29" s="272">
        <v>0.3960923623445826</v>
      </c>
      <c r="J29" s="269"/>
    </row>
    <row r="30" spans="1:10" ht="12.75">
      <c r="A30" s="270"/>
      <c r="B30" s="270" t="s">
        <v>145</v>
      </c>
      <c r="C30" s="272">
        <v>0.27319587628865977</v>
      </c>
      <c r="D30" s="272">
        <v>0.24666666666666667</v>
      </c>
      <c r="E30" s="272">
        <v>0.24603174603174602</v>
      </c>
      <c r="F30" s="272">
        <v>0.1276595744680851</v>
      </c>
      <c r="G30" s="272">
        <v>0.021739130434782608</v>
      </c>
      <c r="H30" s="269"/>
      <c r="I30" s="272">
        <v>0.22735346358792186</v>
      </c>
      <c r="J30" s="269"/>
    </row>
    <row r="31" spans="1:10" ht="12.75">
      <c r="A31" s="270"/>
      <c r="B31" s="270" t="s">
        <v>146</v>
      </c>
      <c r="C31" s="272">
        <v>0.07216494845360824</v>
      </c>
      <c r="D31" s="272">
        <v>0.05333333333333334</v>
      </c>
      <c r="E31" s="272">
        <v>0.03968253968253968</v>
      </c>
      <c r="F31" s="272">
        <v>0.02127659574468085</v>
      </c>
      <c r="G31" s="272">
        <v>0</v>
      </c>
      <c r="H31" s="269"/>
      <c r="I31" s="272">
        <v>0.0497335701598579</v>
      </c>
      <c r="J31" s="269"/>
    </row>
    <row r="32" spans="1:10" ht="12.75">
      <c r="A32" s="270"/>
      <c r="B32" s="270" t="s">
        <v>147</v>
      </c>
      <c r="C32" s="272">
        <v>0.03608247422680412</v>
      </c>
      <c r="D32" s="272">
        <v>0.04</v>
      </c>
      <c r="E32" s="272">
        <v>0.05555555555555555</v>
      </c>
      <c r="F32" s="272">
        <v>0</v>
      </c>
      <c r="G32" s="272">
        <v>0</v>
      </c>
      <c r="H32" s="269"/>
      <c r="I32" s="272">
        <v>0.035523978685612786</v>
      </c>
      <c r="J32" s="269"/>
    </row>
    <row r="33" spans="1:10" ht="12.75">
      <c r="A33" s="270"/>
      <c r="B33" s="270" t="s">
        <v>148</v>
      </c>
      <c r="C33" s="272">
        <v>0.02577319587628866</v>
      </c>
      <c r="D33" s="272">
        <v>0.02666666666666667</v>
      </c>
      <c r="E33" s="272">
        <v>0.015873015873015872</v>
      </c>
      <c r="F33" s="272">
        <v>0.06382978723404255</v>
      </c>
      <c r="G33" s="272">
        <v>0</v>
      </c>
      <c r="H33" s="269"/>
      <c r="I33" s="272">
        <v>0.02486678507992895</v>
      </c>
      <c r="J33" s="269"/>
    </row>
    <row r="34" spans="1:10" ht="12.75">
      <c r="A34" s="269"/>
      <c r="B34" s="269"/>
      <c r="C34" s="274">
        <v>194</v>
      </c>
      <c r="D34" s="274">
        <v>150</v>
      </c>
      <c r="E34" s="274">
        <v>126</v>
      </c>
      <c r="F34" s="274">
        <v>47</v>
      </c>
      <c r="G34" s="274">
        <v>46</v>
      </c>
      <c r="H34" s="269"/>
      <c r="I34" s="271">
        <v>563</v>
      </c>
      <c r="J34" s="269"/>
    </row>
    <row r="35" spans="1:10" ht="12.75">
      <c r="A35" s="270" t="s">
        <v>259</v>
      </c>
      <c r="B35" s="279" t="s">
        <v>165</v>
      </c>
      <c r="C35" s="280"/>
      <c r="D35" s="280"/>
      <c r="E35" s="280"/>
      <c r="F35" s="280"/>
      <c r="G35" s="280"/>
      <c r="H35" s="269"/>
      <c r="I35" s="279"/>
      <c r="J35" s="269"/>
    </row>
    <row r="36" spans="1:10" ht="12.75">
      <c r="A36" s="270"/>
      <c r="B36" s="279" t="s">
        <v>166</v>
      </c>
      <c r="C36" s="280"/>
      <c r="D36" s="280"/>
      <c r="E36" s="280"/>
      <c r="F36" s="280"/>
      <c r="G36" s="280"/>
      <c r="H36" s="269"/>
      <c r="I36" s="281"/>
      <c r="J36" s="269"/>
    </row>
    <row r="37" spans="1:10" ht="12.75">
      <c r="A37" s="270"/>
      <c r="B37" s="279" t="s">
        <v>167</v>
      </c>
      <c r="C37" s="272">
        <v>0.10714285714285714</v>
      </c>
      <c r="D37" s="272">
        <v>0.022900763358778626</v>
      </c>
      <c r="E37" s="272">
        <v>0.0625</v>
      </c>
      <c r="F37" s="272">
        <v>0.023255813953488372</v>
      </c>
      <c r="G37" s="272">
        <v>0</v>
      </c>
      <c r="H37" s="269"/>
      <c r="I37" s="272">
        <v>0.056433408577878104</v>
      </c>
      <c r="J37" s="269"/>
    </row>
    <row r="38" spans="1:10" ht="12.75">
      <c r="A38" s="270"/>
      <c r="B38" s="279" t="s">
        <v>169</v>
      </c>
      <c r="C38" s="272">
        <v>0.07142857142857142</v>
      </c>
      <c r="D38" s="272">
        <v>0.05343511450381679</v>
      </c>
      <c r="E38" s="272">
        <v>0.07291666666666667</v>
      </c>
      <c r="F38" s="272">
        <v>0.023255813953488372</v>
      </c>
      <c r="G38" s="272">
        <v>0</v>
      </c>
      <c r="H38" s="269"/>
      <c r="I38" s="272">
        <v>0.056433408577878104</v>
      </c>
      <c r="J38" s="269"/>
    </row>
    <row r="39" spans="1:10" ht="12.75">
      <c r="A39" s="270"/>
      <c r="B39" s="279" t="s">
        <v>170</v>
      </c>
      <c r="C39" s="272">
        <v>0.24285714285714285</v>
      </c>
      <c r="D39" s="272">
        <v>0.12213740458015267</v>
      </c>
      <c r="E39" s="272">
        <v>0.25</v>
      </c>
      <c r="F39" s="272">
        <v>0.023255813953488372</v>
      </c>
      <c r="G39" s="272">
        <v>0</v>
      </c>
      <c r="H39" s="269"/>
      <c r="I39" s="272">
        <v>0.16930022573363432</v>
      </c>
      <c r="J39" s="269"/>
    </row>
    <row r="40" spans="1:10" ht="12.75">
      <c r="A40" s="270"/>
      <c r="B40" s="279" t="s">
        <v>171</v>
      </c>
      <c r="C40" s="272">
        <v>0.17142857142857143</v>
      </c>
      <c r="D40" s="272">
        <v>0.21374045801526717</v>
      </c>
      <c r="E40" s="272">
        <v>0.20833333333333334</v>
      </c>
      <c r="F40" s="272">
        <v>0.023255813953488372</v>
      </c>
      <c r="G40" s="272">
        <v>0.15151515151515152</v>
      </c>
      <c r="H40" s="269"/>
      <c r="I40" s="272">
        <v>0.17607223476297967</v>
      </c>
      <c r="J40" s="269"/>
    </row>
    <row r="41" spans="1:10" ht="12.75">
      <c r="A41" s="270"/>
      <c r="B41" s="279" t="s">
        <v>172</v>
      </c>
      <c r="C41" s="272">
        <v>0.21428571428571427</v>
      </c>
      <c r="D41" s="272">
        <v>0.22900763358778625</v>
      </c>
      <c r="E41" s="272">
        <v>0.3020833333333333</v>
      </c>
      <c r="F41" s="272">
        <v>0.023255813953488372</v>
      </c>
      <c r="G41" s="272">
        <v>0.2727272727272727</v>
      </c>
      <c r="H41" s="269"/>
      <c r="I41" s="272">
        <v>0.2234762979683973</v>
      </c>
      <c r="J41" s="269"/>
    </row>
    <row r="42" spans="1:10" ht="12.75">
      <c r="A42" s="270"/>
      <c r="B42" s="279" t="s">
        <v>173</v>
      </c>
      <c r="C42" s="272">
        <v>0.08571428571428572</v>
      </c>
      <c r="D42" s="272">
        <v>0.12213740458015267</v>
      </c>
      <c r="E42" s="272">
        <v>0.052083333333333336</v>
      </c>
      <c r="F42" s="272">
        <v>0.2558139534883721</v>
      </c>
      <c r="G42" s="272">
        <v>0.30303030303030304</v>
      </c>
      <c r="H42" s="269"/>
      <c r="I42" s="272">
        <v>0.12189616252821671</v>
      </c>
      <c r="J42" s="269"/>
    </row>
    <row r="43" spans="1:10" ht="12.75">
      <c r="A43" s="270"/>
      <c r="B43" s="279" t="s">
        <v>174</v>
      </c>
      <c r="C43" s="272">
        <v>0.10714285714285714</v>
      </c>
      <c r="D43" s="272">
        <v>0.2366412213740458</v>
      </c>
      <c r="E43" s="272">
        <v>0.052083333333333336</v>
      </c>
      <c r="F43" s="272">
        <v>0.627906976744186</v>
      </c>
      <c r="G43" s="272">
        <v>0.2727272727272727</v>
      </c>
      <c r="H43" s="269"/>
      <c r="I43" s="272">
        <v>0.1963882618510158</v>
      </c>
      <c r="J43" s="269"/>
    </row>
    <row r="44" spans="1:10" ht="12.75">
      <c r="A44" s="270"/>
      <c r="B44" s="271" t="s">
        <v>126</v>
      </c>
      <c r="C44" s="271">
        <v>140</v>
      </c>
      <c r="D44" s="271">
        <v>131</v>
      </c>
      <c r="E44" s="271">
        <v>96</v>
      </c>
      <c r="F44" s="271">
        <v>43</v>
      </c>
      <c r="G44" s="271">
        <v>33</v>
      </c>
      <c r="H44" s="269"/>
      <c r="I44" s="271">
        <v>443</v>
      </c>
      <c r="J44" s="269"/>
    </row>
    <row r="45" spans="1:10" ht="12.75">
      <c r="A45" s="270"/>
      <c r="B45" s="271" t="s">
        <v>175</v>
      </c>
      <c r="C45" s="282">
        <v>28687</v>
      </c>
      <c r="D45" s="282">
        <v>33279</v>
      </c>
      <c r="E45" s="282">
        <v>27520</v>
      </c>
      <c r="F45" s="282">
        <v>44315</v>
      </c>
      <c r="G45" s="282">
        <v>35560</v>
      </c>
      <c r="H45" s="269"/>
      <c r="I45" s="282">
        <v>31842</v>
      </c>
      <c r="J45" s="269"/>
    </row>
    <row r="46" spans="1:10" ht="12.75">
      <c r="A46" s="269"/>
      <c r="B46" s="269"/>
      <c r="C46" s="269"/>
      <c r="D46" s="269"/>
      <c r="E46" s="269"/>
      <c r="F46" s="269"/>
      <c r="G46" s="269"/>
      <c r="H46" s="269"/>
      <c r="I46" s="269"/>
      <c r="J46" s="269"/>
    </row>
    <row r="47" spans="1:10" ht="12.75">
      <c r="A47" s="279" t="s">
        <v>183</v>
      </c>
      <c r="B47" s="269"/>
      <c r="C47" s="283" t="s">
        <v>89</v>
      </c>
      <c r="D47" s="283" t="s">
        <v>61</v>
      </c>
      <c r="E47" s="283" t="s">
        <v>62</v>
      </c>
      <c r="F47" s="283" t="s">
        <v>63</v>
      </c>
      <c r="G47" s="283" t="s">
        <v>64</v>
      </c>
      <c r="H47" s="269"/>
      <c r="I47" s="283" t="s">
        <v>16</v>
      </c>
      <c r="J47" s="269"/>
    </row>
    <row r="48" spans="1:10" ht="12.75">
      <c r="A48" s="269"/>
      <c r="B48" s="284" t="s">
        <v>184</v>
      </c>
      <c r="C48" s="272">
        <v>0.13612565445026178</v>
      </c>
      <c r="D48" s="272">
        <v>0.06</v>
      </c>
      <c r="E48" s="272">
        <v>0.20634920634920634</v>
      </c>
      <c r="F48" s="272">
        <v>0.10638297872340426</v>
      </c>
      <c r="G48" s="272">
        <v>0.32608695652173914</v>
      </c>
      <c r="H48" s="269"/>
      <c r="I48" s="272">
        <v>0.14464285714285716</v>
      </c>
      <c r="J48" s="269"/>
    </row>
    <row r="49" spans="1:10" ht="12.75">
      <c r="A49" s="269"/>
      <c r="B49" s="284" t="s">
        <v>185</v>
      </c>
      <c r="C49" s="272">
        <v>0.24083769633507854</v>
      </c>
      <c r="D49" s="272">
        <v>0.29333333333333333</v>
      </c>
      <c r="E49" s="272">
        <v>0.2857142857142857</v>
      </c>
      <c r="F49" s="272">
        <v>0.3617021276595745</v>
      </c>
      <c r="G49" s="272">
        <v>0.41304347826086957</v>
      </c>
      <c r="H49" s="269"/>
      <c r="I49" s="272">
        <v>0.2892857142857143</v>
      </c>
      <c r="J49" s="269"/>
    </row>
    <row r="50" spans="1:10" ht="12.75">
      <c r="A50" s="269"/>
      <c r="B50" s="284" t="s">
        <v>186</v>
      </c>
      <c r="C50" s="272">
        <v>0.450261780104712</v>
      </c>
      <c r="D50" s="272">
        <v>0.4666666666666667</v>
      </c>
      <c r="E50" s="272">
        <v>0.3492063492063492</v>
      </c>
      <c r="F50" s="272">
        <v>0.425531914893617</v>
      </c>
      <c r="G50" s="272">
        <v>0.2391304347826087</v>
      </c>
      <c r="H50" s="269"/>
      <c r="I50" s="272">
        <v>0.4125</v>
      </c>
      <c r="J50" s="269"/>
    </row>
    <row r="51" spans="1:10" ht="12.75">
      <c r="A51" s="269"/>
      <c r="B51" s="284" t="s">
        <v>187</v>
      </c>
      <c r="C51" s="272">
        <v>0.10471204188481675</v>
      </c>
      <c r="D51" s="272">
        <v>0.12</v>
      </c>
      <c r="E51" s="272">
        <v>0.09523809523809523</v>
      </c>
      <c r="F51" s="272">
        <v>0.0425531914893617</v>
      </c>
      <c r="G51" s="272">
        <v>0.021739130434782608</v>
      </c>
      <c r="H51" s="269"/>
      <c r="I51" s="272">
        <v>0.09464285714285714</v>
      </c>
      <c r="J51" s="269"/>
    </row>
    <row r="52" spans="1:10" ht="12.75">
      <c r="A52" s="269"/>
      <c r="B52" s="284" t="s">
        <v>188</v>
      </c>
      <c r="C52" s="272">
        <v>0.02617801047120419</v>
      </c>
      <c r="D52" s="272">
        <v>0.03333333333333333</v>
      </c>
      <c r="E52" s="272">
        <v>0.03968253968253968</v>
      </c>
      <c r="F52" s="272">
        <v>0.02127659574468085</v>
      </c>
      <c r="G52" s="272">
        <v>0</v>
      </c>
      <c r="H52" s="269"/>
      <c r="I52" s="272">
        <v>0.02857142857142857</v>
      </c>
      <c r="J52" s="269"/>
    </row>
    <row r="53" spans="1:10" ht="12.75">
      <c r="A53" s="269"/>
      <c r="B53" s="284" t="s">
        <v>189</v>
      </c>
      <c r="C53" s="272">
        <v>0.041884816753926704</v>
      </c>
      <c r="D53" s="272">
        <v>0.02666666666666667</v>
      </c>
      <c r="E53" s="272">
        <v>0.023809523809523808</v>
      </c>
      <c r="F53" s="272">
        <v>0.0425531914893617</v>
      </c>
      <c r="G53" s="272">
        <v>0</v>
      </c>
      <c r="H53" s="269"/>
      <c r="I53" s="272">
        <v>0.030357142857142857</v>
      </c>
      <c r="J53" s="269"/>
    </row>
    <row r="54" spans="1:10" ht="12.75">
      <c r="A54" s="269"/>
      <c r="B54" s="269"/>
      <c r="C54" s="271">
        <v>191</v>
      </c>
      <c r="D54" s="271">
        <v>150</v>
      </c>
      <c r="E54" s="271">
        <v>126</v>
      </c>
      <c r="F54" s="271">
        <v>47</v>
      </c>
      <c r="G54" s="271">
        <v>46</v>
      </c>
      <c r="H54" s="269"/>
      <c r="I54" s="271">
        <v>560</v>
      </c>
      <c r="J54" s="269"/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1">
      <selection activeCell="L20" sqref="L20"/>
    </sheetView>
  </sheetViews>
  <sheetFormatPr defaultColWidth="9.140625" defaultRowHeight="12.75"/>
  <cols>
    <col min="1" max="1" width="3.7109375" style="291" customWidth="1"/>
    <col min="2" max="2" width="36.00390625" style="291" customWidth="1"/>
    <col min="3" max="7" width="10.57421875" style="291" customWidth="1"/>
    <col min="8" max="8" width="11.8515625" style="291" customWidth="1"/>
    <col min="9" max="16384" width="8.00390625" style="291" customWidth="1"/>
  </cols>
  <sheetData>
    <row r="1" spans="1:16" ht="12.75">
      <c r="A1" s="288" t="s">
        <v>85</v>
      </c>
      <c r="B1" s="289"/>
      <c r="C1" s="181"/>
      <c r="D1" s="181"/>
      <c r="E1" s="181"/>
      <c r="F1" s="181"/>
      <c r="G1" s="181"/>
      <c r="H1" s="182"/>
      <c r="I1" s="181"/>
      <c r="J1" s="181"/>
      <c r="K1" s="181"/>
      <c r="L1" s="181"/>
      <c r="M1" s="181"/>
      <c r="N1" s="181"/>
      <c r="O1" s="181"/>
      <c r="P1" s="290"/>
    </row>
    <row r="2" spans="1:16" ht="12.75">
      <c r="A2" s="292" t="s">
        <v>101</v>
      </c>
      <c r="B2" s="293"/>
      <c r="C2" s="186"/>
      <c r="D2" s="186"/>
      <c r="E2" s="186"/>
      <c r="F2" s="186"/>
      <c r="G2" s="186"/>
      <c r="H2" s="187"/>
      <c r="I2" s="186"/>
      <c r="J2" s="186"/>
      <c r="K2" s="186"/>
      <c r="L2" s="186"/>
      <c r="M2" s="186"/>
      <c r="N2" s="186"/>
      <c r="O2" s="186"/>
      <c r="P2" s="263"/>
    </row>
    <row r="3" spans="1:16" ht="12.75">
      <c r="A3" s="185" t="s">
        <v>262</v>
      </c>
      <c r="B3" s="293"/>
      <c r="C3" s="186"/>
      <c r="D3" s="186"/>
      <c r="E3" s="186"/>
      <c r="F3" s="186"/>
      <c r="G3" s="186"/>
      <c r="H3" s="187"/>
      <c r="I3" s="186"/>
      <c r="J3" s="186"/>
      <c r="K3" s="186"/>
      <c r="L3" s="186"/>
      <c r="M3" s="186"/>
      <c r="N3" s="186"/>
      <c r="O3" s="186"/>
      <c r="P3" s="263"/>
    </row>
    <row r="4" spans="1:18" ht="12.75">
      <c r="A4" s="294" t="s">
        <v>263</v>
      </c>
      <c r="B4" s="295"/>
      <c r="C4" s="186"/>
      <c r="D4" s="186"/>
      <c r="E4" s="186"/>
      <c r="F4" s="186"/>
      <c r="G4" s="186"/>
      <c r="H4" s="187"/>
      <c r="I4" s="202"/>
      <c r="J4" s="186"/>
      <c r="K4" s="186"/>
      <c r="L4" s="186"/>
      <c r="M4" s="186"/>
      <c r="N4" s="186"/>
      <c r="O4" s="186"/>
      <c r="P4" s="186"/>
      <c r="Q4" s="293"/>
      <c r="R4" s="293"/>
    </row>
    <row r="5" spans="1:18" ht="5.25" customHeight="1">
      <c r="A5" s="296"/>
      <c r="B5" s="297"/>
      <c r="C5" s="298"/>
      <c r="D5" s="181"/>
      <c r="E5" s="181"/>
      <c r="F5" s="181"/>
      <c r="G5" s="181"/>
      <c r="H5" s="182"/>
      <c r="I5" s="202"/>
      <c r="J5" s="186"/>
      <c r="K5" s="186"/>
      <c r="L5" s="186"/>
      <c r="M5" s="186"/>
      <c r="N5" s="186"/>
      <c r="O5" s="186"/>
      <c r="P5" s="293"/>
      <c r="Q5" s="293"/>
      <c r="R5" s="293"/>
    </row>
    <row r="6" spans="1:18" ht="14.25" customHeight="1">
      <c r="A6" s="196" t="s">
        <v>60</v>
      </c>
      <c r="B6" s="197"/>
      <c r="C6" s="299" t="s">
        <v>89</v>
      </c>
      <c r="D6" s="108" t="s">
        <v>61</v>
      </c>
      <c r="E6" s="108" t="s">
        <v>62</v>
      </c>
      <c r="F6" s="108" t="s">
        <v>63</v>
      </c>
      <c r="G6" s="108" t="s">
        <v>64</v>
      </c>
      <c r="H6" s="109" t="s">
        <v>16</v>
      </c>
      <c r="I6" s="202"/>
      <c r="J6" s="166"/>
      <c r="K6" s="166"/>
      <c r="L6" s="166"/>
      <c r="M6" s="166"/>
      <c r="N6" s="166"/>
      <c r="O6" s="166"/>
      <c r="P6" s="293"/>
      <c r="Q6" s="293"/>
      <c r="R6" s="293"/>
    </row>
    <row r="7" spans="1:18" ht="11.25">
      <c r="A7" s="300"/>
      <c r="B7" s="301" t="s">
        <v>256</v>
      </c>
      <c r="C7" s="112">
        <v>242</v>
      </c>
      <c r="D7" s="112">
        <v>168</v>
      </c>
      <c r="E7" s="112">
        <v>159</v>
      </c>
      <c r="F7" s="112">
        <v>58</v>
      </c>
      <c r="G7" s="112">
        <v>47</v>
      </c>
      <c r="H7" s="115">
        <v>674</v>
      </c>
      <c r="I7" s="241"/>
      <c r="J7" s="166"/>
      <c r="K7" s="166"/>
      <c r="L7" s="166"/>
      <c r="M7" s="166"/>
      <c r="N7" s="166"/>
      <c r="O7" s="166"/>
      <c r="P7" s="166"/>
      <c r="Q7" s="293"/>
      <c r="R7" s="293"/>
    </row>
    <row r="8" spans="1:18" ht="11.25">
      <c r="A8" s="302" t="str">
        <f>"10.          "</f>
        <v>10.          </v>
      </c>
      <c r="B8" s="303" t="s">
        <v>264</v>
      </c>
      <c r="C8" s="298"/>
      <c r="D8" s="181"/>
      <c r="E8" s="181"/>
      <c r="F8" s="181"/>
      <c r="G8" s="181"/>
      <c r="H8" s="182"/>
      <c r="I8" s="241"/>
      <c r="J8" s="166"/>
      <c r="K8" s="166"/>
      <c r="L8" s="166"/>
      <c r="M8" s="166"/>
      <c r="N8" s="166"/>
      <c r="O8" s="166"/>
      <c r="P8" s="166"/>
      <c r="Q8" s="293"/>
      <c r="R8" s="293"/>
    </row>
    <row r="9" spans="1:18" ht="11.25">
      <c r="A9" s="302"/>
      <c r="B9" s="303" t="s">
        <v>265</v>
      </c>
      <c r="C9" s="304"/>
      <c r="D9" s="204"/>
      <c r="E9" s="204"/>
      <c r="F9" s="204"/>
      <c r="G9" s="204"/>
      <c r="H9" s="205"/>
      <c r="I9" s="241"/>
      <c r="J9" s="166"/>
      <c r="K9" s="166"/>
      <c r="L9" s="166"/>
      <c r="M9" s="166"/>
      <c r="N9" s="166"/>
      <c r="O9" s="166"/>
      <c r="P9" s="166"/>
      <c r="Q9" s="293"/>
      <c r="R9" s="293"/>
    </row>
    <row r="10" spans="1:18" ht="11.25">
      <c r="A10" s="305"/>
      <c r="B10" s="306" t="s">
        <v>266</v>
      </c>
      <c r="C10" s="304">
        <v>0.2157676348547718</v>
      </c>
      <c r="D10" s="204">
        <v>0.0783132530120482</v>
      </c>
      <c r="E10" s="204">
        <v>0.2138364779874214</v>
      </c>
      <c r="F10" s="204">
        <v>0.1206896551724138</v>
      </c>
      <c r="G10" s="204">
        <v>0.1206896551724138</v>
      </c>
      <c r="H10" s="205">
        <v>0.16344725111441308</v>
      </c>
      <c r="I10" s="241"/>
      <c r="J10" s="166"/>
      <c r="K10" s="166"/>
      <c r="L10" s="166"/>
      <c r="M10" s="166"/>
      <c r="N10" s="166"/>
      <c r="O10" s="166"/>
      <c r="P10" s="317"/>
      <c r="Q10" s="293"/>
      <c r="R10" s="293"/>
    </row>
    <row r="11" spans="1:18" ht="11.25">
      <c r="A11" s="305"/>
      <c r="B11" s="306" t="s">
        <v>267</v>
      </c>
      <c r="C11" s="304">
        <v>0.13692946058091288</v>
      </c>
      <c r="D11" s="204">
        <v>0.12650602409638553</v>
      </c>
      <c r="E11" s="204">
        <v>0.16981132075471697</v>
      </c>
      <c r="F11" s="204">
        <v>0.22413793103448276</v>
      </c>
      <c r="G11" s="204">
        <v>0.22413793103448276</v>
      </c>
      <c r="H11" s="205">
        <v>0.14413075780089152</v>
      </c>
      <c r="I11" s="241"/>
      <c r="J11" s="166"/>
      <c r="K11" s="166"/>
      <c r="L11" s="166"/>
      <c r="M11" s="166"/>
      <c r="N11" s="166"/>
      <c r="O11" s="166"/>
      <c r="P11" s="317"/>
      <c r="Q11" s="293"/>
      <c r="R11" s="293"/>
    </row>
    <row r="12" spans="1:18" ht="11.25">
      <c r="A12" s="305"/>
      <c r="B12" s="306" t="s">
        <v>268</v>
      </c>
      <c r="C12" s="304">
        <v>0.6473029045643154</v>
      </c>
      <c r="D12" s="204">
        <v>0.7951807228915663</v>
      </c>
      <c r="E12" s="204">
        <v>0.6163522012578616</v>
      </c>
      <c r="F12" s="204">
        <v>0.6551724137931034</v>
      </c>
      <c r="G12" s="204">
        <v>0.6551724137931034</v>
      </c>
      <c r="H12" s="205">
        <v>0.6924219910846954</v>
      </c>
      <c r="I12" s="241"/>
      <c r="J12" s="166"/>
      <c r="K12" s="166"/>
      <c r="L12" s="166"/>
      <c r="M12" s="166"/>
      <c r="N12" s="166"/>
      <c r="O12" s="166"/>
      <c r="P12" s="317"/>
      <c r="Q12" s="293"/>
      <c r="R12" s="293"/>
    </row>
    <row r="13" spans="1:18" ht="11.25">
      <c r="A13" s="307"/>
      <c r="B13" s="308" t="s">
        <v>126</v>
      </c>
      <c r="C13" s="309">
        <v>241</v>
      </c>
      <c r="D13" s="213">
        <v>166</v>
      </c>
      <c r="E13" s="213">
        <v>159</v>
      </c>
      <c r="F13" s="213">
        <v>58</v>
      </c>
      <c r="G13" s="213">
        <v>58</v>
      </c>
      <c r="H13" s="310">
        <v>673</v>
      </c>
      <c r="I13" s="241"/>
      <c r="J13" s="166"/>
      <c r="K13" s="166"/>
      <c r="L13" s="166"/>
      <c r="M13" s="166"/>
      <c r="N13" s="166"/>
      <c r="O13" s="166"/>
      <c r="P13" s="317"/>
      <c r="Q13" s="293"/>
      <c r="R13" s="293"/>
    </row>
    <row r="14" spans="1:18" ht="22.5">
      <c r="A14" s="311" t="s">
        <v>269</v>
      </c>
      <c r="B14" s="312" t="s">
        <v>270</v>
      </c>
      <c r="C14" s="313"/>
      <c r="D14" s="314"/>
      <c r="E14" s="314"/>
      <c r="F14" s="314"/>
      <c r="G14" s="314"/>
      <c r="H14" s="315"/>
      <c r="I14" s="241"/>
      <c r="J14" s="166"/>
      <c r="K14" s="166"/>
      <c r="L14" s="166"/>
      <c r="M14" s="166"/>
      <c r="N14" s="166"/>
      <c r="O14" s="166"/>
      <c r="P14" s="317"/>
      <c r="Q14" s="293"/>
      <c r="R14" s="293"/>
    </row>
    <row r="15" spans="1:18" ht="11.25">
      <c r="A15" s="302"/>
      <c r="B15" s="312" t="s">
        <v>271</v>
      </c>
      <c r="C15" s="316">
        <v>0.6513761467889908</v>
      </c>
      <c r="D15" s="204">
        <v>0.5084745762711864</v>
      </c>
      <c r="E15" s="204">
        <v>0.6986301369863014</v>
      </c>
      <c r="F15" s="204">
        <v>0.6296296296296297</v>
      </c>
      <c r="G15" s="204">
        <v>0.26666666666666666</v>
      </c>
      <c r="H15" s="205">
        <v>0.6113074204946997</v>
      </c>
      <c r="I15" s="241"/>
      <c r="J15" s="166"/>
      <c r="K15" s="166"/>
      <c r="L15" s="166"/>
      <c r="M15" s="166"/>
      <c r="N15" s="166"/>
      <c r="O15" s="166"/>
      <c r="P15" s="317"/>
      <c r="Q15" s="293"/>
      <c r="R15" s="293"/>
    </row>
    <row r="16" spans="1:18" ht="11.25">
      <c r="A16" s="305"/>
      <c r="B16" s="317" t="s">
        <v>268</v>
      </c>
      <c r="C16" s="316">
        <v>0.3486238532110092</v>
      </c>
      <c r="D16" s="204">
        <v>0.4915254237288136</v>
      </c>
      <c r="E16" s="204">
        <v>0.3013698630136986</v>
      </c>
      <c r="F16" s="204">
        <v>0.37037037037037035</v>
      </c>
      <c r="G16" s="204">
        <v>0.7333333333333333</v>
      </c>
      <c r="H16" s="205">
        <v>0.38869257950530034</v>
      </c>
      <c r="I16" s="241"/>
      <c r="J16" s="166"/>
      <c r="K16" s="166"/>
      <c r="L16" s="166"/>
      <c r="M16" s="166"/>
      <c r="N16" s="166"/>
      <c r="O16" s="166"/>
      <c r="P16" s="317"/>
      <c r="Q16" s="293"/>
      <c r="R16" s="293"/>
    </row>
    <row r="17" spans="1:18" ht="11.25">
      <c r="A17" s="307"/>
      <c r="B17" s="318" t="s">
        <v>126</v>
      </c>
      <c r="C17" s="319">
        <v>109</v>
      </c>
      <c r="D17" s="215">
        <v>59</v>
      </c>
      <c r="E17" s="215">
        <v>73</v>
      </c>
      <c r="F17" s="215">
        <v>27</v>
      </c>
      <c r="G17" s="215">
        <v>15</v>
      </c>
      <c r="H17" s="320">
        <v>283</v>
      </c>
      <c r="I17" s="241"/>
      <c r="J17" s="166"/>
      <c r="K17" s="166"/>
      <c r="L17" s="166"/>
      <c r="M17" s="166"/>
      <c r="N17" s="166"/>
      <c r="O17" s="166"/>
      <c r="P17" s="317"/>
      <c r="Q17" s="293"/>
      <c r="R17" s="293"/>
    </row>
    <row r="18" spans="1:18" ht="2.25" customHeight="1">
      <c r="A18" s="300"/>
      <c r="B18" s="321"/>
      <c r="C18" s="322"/>
      <c r="D18" s="295"/>
      <c r="E18" s="295"/>
      <c r="F18" s="295"/>
      <c r="G18" s="295"/>
      <c r="H18" s="323"/>
      <c r="I18" s="305"/>
      <c r="J18" s="293"/>
      <c r="K18" s="293"/>
      <c r="L18" s="293"/>
      <c r="M18" s="293"/>
      <c r="N18" s="293"/>
      <c r="O18" s="293"/>
      <c r="P18" s="293"/>
      <c r="Q18" s="293"/>
      <c r="R18" s="293"/>
    </row>
    <row r="19" spans="1:18" ht="45">
      <c r="A19" s="307"/>
      <c r="B19" s="324" t="s">
        <v>272</v>
      </c>
      <c r="C19" s="325">
        <v>71</v>
      </c>
      <c r="D19" s="326">
        <v>30</v>
      </c>
      <c r="E19" s="326">
        <v>51</v>
      </c>
      <c r="F19" s="326">
        <v>17</v>
      </c>
      <c r="G19" s="326">
        <v>4</v>
      </c>
      <c r="H19" s="327">
        <v>173</v>
      </c>
      <c r="I19" s="305"/>
      <c r="J19" s="293"/>
      <c r="K19" s="293"/>
      <c r="L19" s="293"/>
      <c r="M19" s="293"/>
      <c r="N19" s="293"/>
      <c r="O19" s="293"/>
      <c r="P19" s="293"/>
      <c r="Q19" s="293"/>
      <c r="R19" s="293"/>
    </row>
    <row r="20" spans="1:18" ht="11.25">
      <c r="A20" s="302" t="str">
        <f>"11b."</f>
        <v>11b.</v>
      </c>
      <c r="B20" s="328" t="s">
        <v>273</v>
      </c>
      <c r="C20" s="329"/>
      <c r="D20" s="329"/>
      <c r="E20" s="329"/>
      <c r="F20" s="329"/>
      <c r="G20" s="329"/>
      <c r="H20" s="330"/>
      <c r="I20" s="305"/>
      <c r="J20" s="293"/>
      <c r="K20" s="293"/>
      <c r="L20" s="293"/>
      <c r="M20" s="293"/>
      <c r="N20" s="293"/>
      <c r="O20" s="293"/>
      <c r="P20" s="293"/>
      <c r="Q20" s="293"/>
      <c r="R20" s="293"/>
    </row>
    <row r="21" spans="1:18" ht="11.25">
      <c r="A21" s="305"/>
      <c r="B21" s="331" t="s">
        <v>274</v>
      </c>
      <c r="C21" s="304">
        <v>0.028169014084507043</v>
      </c>
      <c r="D21" s="124">
        <v>0</v>
      </c>
      <c r="E21" s="124">
        <v>0.02</v>
      </c>
      <c r="F21" s="124">
        <v>0</v>
      </c>
      <c r="G21" s="124">
        <v>0</v>
      </c>
      <c r="H21" s="125">
        <v>0.01744186046511628</v>
      </c>
      <c r="I21" s="305"/>
      <c r="J21" s="293"/>
      <c r="K21" s="293"/>
      <c r="L21" s="293"/>
      <c r="M21" s="293"/>
      <c r="N21" s="293"/>
      <c r="O21" s="293"/>
      <c r="P21" s="293"/>
      <c r="Q21" s="293"/>
      <c r="R21" s="293"/>
    </row>
    <row r="22" spans="1:18" ht="11.25">
      <c r="A22" s="305"/>
      <c r="B22" s="306" t="s">
        <v>275</v>
      </c>
      <c r="C22" s="304">
        <v>0.04225352112676056</v>
      </c>
      <c r="D22" s="124">
        <v>0.13333333333333333</v>
      </c>
      <c r="E22" s="124">
        <v>0.04</v>
      </c>
      <c r="F22" s="124">
        <v>0.11764705882352941</v>
      </c>
      <c r="G22" s="124">
        <v>0</v>
      </c>
      <c r="H22" s="125">
        <v>0.06395348837209303</v>
      </c>
      <c r="I22" s="305"/>
      <c r="J22" s="293"/>
      <c r="K22" s="293"/>
      <c r="L22" s="293"/>
      <c r="M22" s="293"/>
      <c r="N22" s="293"/>
      <c r="O22" s="293"/>
      <c r="P22" s="317"/>
      <c r="Q22" s="293"/>
      <c r="R22" s="293"/>
    </row>
    <row r="23" spans="1:18" ht="11.25">
      <c r="A23" s="305"/>
      <c r="B23" s="331" t="s">
        <v>276</v>
      </c>
      <c r="C23" s="304">
        <v>0.4225352112676056</v>
      </c>
      <c r="D23" s="124">
        <v>0.2</v>
      </c>
      <c r="E23" s="124">
        <v>0.72</v>
      </c>
      <c r="F23" s="124">
        <v>0.29411764705882354</v>
      </c>
      <c r="G23" s="124">
        <v>0.25</v>
      </c>
      <c r="H23" s="125">
        <v>0.45348837209302323</v>
      </c>
      <c r="I23" s="305"/>
      <c r="J23" s="293"/>
      <c r="K23" s="293"/>
      <c r="L23" s="293"/>
      <c r="M23" s="293"/>
      <c r="N23" s="293"/>
      <c r="O23" s="293"/>
      <c r="P23" s="293"/>
      <c r="Q23" s="293"/>
      <c r="R23" s="293"/>
    </row>
    <row r="24" spans="1:18" ht="11.25">
      <c r="A24" s="305"/>
      <c r="B24" s="331" t="s">
        <v>277</v>
      </c>
      <c r="C24" s="304">
        <v>0.28169014084507044</v>
      </c>
      <c r="D24" s="124">
        <v>0.5666666666666667</v>
      </c>
      <c r="E24" s="124">
        <v>0.18</v>
      </c>
      <c r="F24" s="124">
        <v>0.47058823529411764</v>
      </c>
      <c r="G24" s="124">
        <v>0.5</v>
      </c>
      <c r="H24" s="125">
        <v>0.32558139534883723</v>
      </c>
      <c r="I24" s="305"/>
      <c r="J24" s="293"/>
      <c r="K24" s="293"/>
      <c r="L24" s="293"/>
      <c r="M24" s="293"/>
      <c r="N24" s="293"/>
      <c r="O24" s="293"/>
      <c r="P24" s="293"/>
      <c r="Q24" s="293"/>
      <c r="R24" s="293"/>
    </row>
    <row r="25" spans="1:18" ht="11.25">
      <c r="A25" s="305"/>
      <c r="B25" s="331" t="s">
        <v>278</v>
      </c>
      <c r="C25" s="304">
        <v>0</v>
      </c>
      <c r="D25" s="124">
        <v>0</v>
      </c>
      <c r="E25" s="124">
        <v>0</v>
      </c>
      <c r="F25" s="124">
        <v>0</v>
      </c>
      <c r="G25" s="124">
        <v>0</v>
      </c>
      <c r="H25" s="125">
        <v>0</v>
      </c>
      <c r="I25" s="305"/>
      <c r="J25" s="293"/>
      <c r="K25" s="293"/>
      <c r="L25" s="293"/>
      <c r="M25" s="293"/>
      <c r="N25" s="293"/>
      <c r="O25" s="293"/>
      <c r="P25" s="293"/>
      <c r="Q25" s="293"/>
      <c r="R25" s="293"/>
    </row>
    <row r="26" spans="1:18" ht="11.25">
      <c r="A26" s="305"/>
      <c r="B26" s="331" t="s">
        <v>279</v>
      </c>
      <c r="C26" s="304">
        <v>0.07042253521126761</v>
      </c>
      <c r="D26" s="124">
        <v>0.03333333333333333</v>
      </c>
      <c r="E26" s="124">
        <v>0.04</v>
      </c>
      <c r="F26" s="124">
        <v>0</v>
      </c>
      <c r="G26" s="124">
        <v>0.25</v>
      </c>
      <c r="H26" s="125">
        <v>0.05232558139534884</v>
      </c>
      <c r="I26" s="305"/>
      <c r="J26" s="293"/>
      <c r="K26" s="293"/>
      <c r="L26" s="293"/>
      <c r="M26" s="293"/>
      <c r="N26" s="293"/>
      <c r="O26" s="293"/>
      <c r="P26" s="293"/>
      <c r="Q26" s="293"/>
      <c r="R26" s="293"/>
    </row>
    <row r="27" spans="1:18" ht="11.25">
      <c r="A27" s="305"/>
      <c r="B27" s="331" t="s">
        <v>280</v>
      </c>
      <c r="C27" s="304">
        <v>0.04225352112676056</v>
      </c>
      <c r="D27" s="124">
        <v>0</v>
      </c>
      <c r="E27" s="124">
        <v>0</v>
      </c>
      <c r="F27" s="124">
        <v>0</v>
      </c>
      <c r="G27" s="124">
        <v>0</v>
      </c>
      <c r="H27" s="125">
        <v>0.01744186046511628</v>
      </c>
      <c r="I27" s="305"/>
      <c r="J27" s="293"/>
      <c r="K27" s="293"/>
      <c r="L27" s="293"/>
      <c r="M27" s="293"/>
      <c r="N27" s="293"/>
      <c r="O27" s="293"/>
      <c r="P27" s="293"/>
      <c r="Q27" s="293"/>
      <c r="R27" s="293"/>
    </row>
    <row r="28" spans="1:18" ht="11.25">
      <c r="A28" s="305"/>
      <c r="B28" s="331" t="s">
        <v>281</v>
      </c>
      <c r="C28" s="304">
        <v>0.014084507042253521</v>
      </c>
      <c r="D28" s="124">
        <v>0</v>
      </c>
      <c r="E28" s="124">
        <v>0</v>
      </c>
      <c r="F28" s="124">
        <v>0.058823529411764705</v>
      </c>
      <c r="G28" s="124">
        <v>0</v>
      </c>
      <c r="H28" s="125">
        <v>0.011627906976744186</v>
      </c>
      <c r="I28" s="305"/>
      <c r="J28" s="293"/>
      <c r="K28" s="293"/>
      <c r="L28" s="293"/>
      <c r="M28" s="293"/>
      <c r="N28" s="293"/>
      <c r="O28" s="293"/>
      <c r="P28" s="293"/>
      <c r="Q28" s="293"/>
      <c r="R28" s="293"/>
    </row>
    <row r="29" spans="1:18" ht="11.25">
      <c r="A29" s="305"/>
      <c r="B29" s="331" t="s">
        <v>282</v>
      </c>
      <c r="C29" s="304">
        <v>0</v>
      </c>
      <c r="D29" s="124">
        <v>0</v>
      </c>
      <c r="E29" s="124">
        <v>0</v>
      </c>
      <c r="F29" s="124">
        <v>0</v>
      </c>
      <c r="G29" s="124">
        <v>0</v>
      </c>
      <c r="H29" s="125">
        <v>0</v>
      </c>
      <c r="I29" s="305"/>
      <c r="J29" s="293"/>
      <c r="K29" s="293"/>
      <c r="L29" s="293"/>
      <c r="M29" s="293"/>
      <c r="N29" s="293"/>
      <c r="O29" s="293"/>
      <c r="P29" s="293"/>
      <c r="Q29" s="293"/>
      <c r="R29" s="293"/>
    </row>
    <row r="30" spans="1:18" ht="11.25">
      <c r="A30" s="305"/>
      <c r="B30" s="331" t="s">
        <v>130</v>
      </c>
      <c r="C30" s="304">
        <v>0.09859154929577464</v>
      </c>
      <c r="D30" s="124">
        <v>0.06666666666666667</v>
      </c>
      <c r="E30" s="124">
        <v>0</v>
      </c>
      <c r="F30" s="124">
        <v>0.058823529411764705</v>
      </c>
      <c r="G30" s="124">
        <v>0</v>
      </c>
      <c r="H30" s="125">
        <v>0.05813953488372093</v>
      </c>
      <c r="I30" s="305"/>
      <c r="J30" s="293"/>
      <c r="K30" s="293"/>
      <c r="L30" s="293"/>
      <c r="M30" s="293"/>
      <c r="N30" s="293"/>
      <c r="O30" s="293"/>
      <c r="P30" s="293"/>
      <c r="Q30" s="293"/>
      <c r="R30" s="293"/>
    </row>
    <row r="31" spans="1:18" ht="11.25">
      <c r="A31" s="307"/>
      <c r="B31" s="308" t="s">
        <v>126</v>
      </c>
      <c r="C31" s="332">
        <v>71</v>
      </c>
      <c r="D31" s="333">
        <v>30</v>
      </c>
      <c r="E31" s="333">
        <v>50</v>
      </c>
      <c r="F31" s="333">
        <v>17</v>
      </c>
      <c r="G31" s="333">
        <v>4</v>
      </c>
      <c r="H31" s="334">
        <v>172</v>
      </c>
      <c r="I31" s="305"/>
      <c r="J31" s="293"/>
      <c r="K31" s="293"/>
      <c r="L31" s="293"/>
      <c r="M31" s="293"/>
      <c r="N31" s="293"/>
      <c r="O31" s="293"/>
      <c r="P31" s="293"/>
      <c r="Q31" s="293"/>
      <c r="R31" s="293"/>
    </row>
    <row r="32" spans="1:18" ht="11.25">
      <c r="A32" s="302" t="str">
        <f>"12."</f>
        <v>12.</v>
      </c>
      <c r="B32" s="335" t="s">
        <v>283</v>
      </c>
      <c r="C32" s="336"/>
      <c r="D32" s="336"/>
      <c r="E32" s="336"/>
      <c r="F32" s="336"/>
      <c r="G32" s="336"/>
      <c r="H32" s="337"/>
      <c r="I32" s="305"/>
      <c r="J32" s="293"/>
      <c r="K32" s="293"/>
      <c r="L32" s="293"/>
      <c r="M32" s="293"/>
      <c r="N32" s="293"/>
      <c r="O32" s="293"/>
      <c r="P32" s="293"/>
      <c r="Q32" s="293"/>
      <c r="R32" s="293"/>
    </row>
    <row r="33" spans="1:18" ht="11.25">
      <c r="A33" s="305"/>
      <c r="B33" s="331" t="s">
        <v>284</v>
      </c>
      <c r="C33" s="338"/>
      <c r="D33" s="339"/>
      <c r="E33" s="339"/>
      <c r="F33" s="339"/>
      <c r="G33" s="339"/>
      <c r="H33" s="340"/>
      <c r="I33" s="305"/>
      <c r="J33" s="293"/>
      <c r="K33" s="293"/>
      <c r="L33" s="293"/>
      <c r="M33" s="293"/>
      <c r="N33" s="293"/>
      <c r="O33" s="293"/>
      <c r="P33" s="293"/>
      <c r="Q33" s="293"/>
      <c r="R33" s="293"/>
    </row>
    <row r="34" spans="1:18" ht="11.25">
      <c r="A34" s="305"/>
      <c r="B34" s="331" t="s">
        <v>285</v>
      </c>
      <c r="C34" s="304">
        <v>0.2898550724637681</v>
      </c>
      <c r="D34" s="124">
        <v>0.17857142857142858</v>
      </c>
      <c r="E34" s="124">
        <v>0.17647058823529413</v>
      </c>
      <c r="F34" s="124">
        <v>0.35294117647058826</v>
      </c>
      <c r="G34" s="124">
        <v>0.25</v>
      </c>
      <c r="H34" s="125">
        <v>0.24260355029585798</v>
      </c>
      <c r="I34" s="305"/>
      <c r="J34" s="339"/>
      <c r="K34" s="339"/>
      <c r="L34" s="339"/>
      <c r="M34" s="339"/>
      <c r="N34" s="339"/>
      <c r="O34" s="339"/>
      <c r="P34" s="293"/>
      <c r="Q34" s="293"/>
      <c r="R34" s="293"/>
    </row>
    <row r="35" spans="1:18" ht="11.25">
      <c r="A35" s="305"/>
      <c r="B35" s="331" t="s">
        <v>286</v>
      </c>
      <c r="C35" s="304">
        <v>0.36231884057971014</v>
      </c>
      <c r="D35" s="124">
        <v>0.5357142857142857</v>
      </c>
      <c r="E35" s="124">
        <v>0.35294117647058826</v>
      </c>
      <c r="F35" s="124">
        <v>0.5294117647058824</v>
      </c>
      <c r="G35" s="124">
        <v>0</v>
      </c>
      <c r="H35" s="125">
        <v>0.39644970414201186</v>
      </c>
      <c r="I35" s="305"/>
      <c r="J35" s="339"/>
      <c r="K35" s="339"/>
      <c r="L35" s="339"/>
      <c r="M35" s="339"/>
      <c r="N35" s="339"/>
      <c r="O35" s="339"/>
      <c r="P35" s="293"/>
      <c r="Q35" s="293"/>
      <c r="R35" s="293"/>
    </row>
    <row r="36" spans="1:18" ht="11.25">
      <c r="A36" s="305"/>
      <c r="B36" s="331" t="s">
        <v>287</v>
      </c>
      <c r="C36" s="304">
        <v>0.30434782608695654</v>
      </c>
      <c r="D36" s="124">
        <v>0.21428571428571427</v>
      </c>
      <c r="E36" s="124">
        <v>0.43137254901960786</v>
      </c>
      <c r="F36" s="124">
        <v>0.11764705882352941</v>
      </c>
      <c r="G36" s="124">
        <v>0.25</v>
      </c>
      <c r="H36" s="125">
        <v>0.3076923076923077</v>
      </c>
      <c r="I36" s="305"/>
      <c r="J36" s="339"/>
      <c r="K36" s="339"/>
      <c r="L36" s="339"/>
      <c r="M36" s="339"/>
      <c r="N36" s="339"/>
      <c r="O36" s="339"/>
      <c r="P36" s="293"/>
      <c r="Q36" s="293"/>
      <c r="R36" s="293"/>
    </row>
    <row r="37" spans="1:18" ht="11.25">
      <c r="A37" s="305"/>
      <c r="B37" s="331" t="s">
        <v>288</v>
      </c>
      <c r="C37" s="304">
        <v>0.014492753623188406</v>
      </c>
      <c r="D37" s="124">
        <v>0.03571428571428571</v>
      </c>
      <c r="E37" s="124">
        <v>0.0392156862745098</v>
      </c>
      <c r="F37" s="124">
        <v>0</v>
      </c>
      <c r="G37" s="124">
        <v>0.25</v>
      </c>
      <c r="H37" s="125">
        <v>0.029585798816568046</v>
      </c>
      <c r="I37" s="305"/>
      <c r="J37" s="339"/>
      <c r="K37" s="339"/>
      <c r="L37" s="339"/>
      <c r="M37" s="339"/>
      <c r="N37" s="339"/>
      <c r="O37" s="339"/>
      <c r="P37" s="293"/>
      <c r="Q37" s="293"/>
      <c r="R37" s="293"/>
    </row>
    <row r="38" spans="1:18" ht="11.25">
      <c r="A38" s="305"/>
      <c r="B38" s="331" t="s">
        <v>289</v>
      </c>
      <c r="C38" s="304">
        <v>0.014492753623188406</v>
      </c>
      <c r="D38" s="124">
        <v>0</v>
      </c>
      <c r="E38" s="124">
        <v>0</v>
      </c>
      <c r="F38" s="124">
        <v>0</v>
      </c>
      <c r="G38" s="124">
        <v>0.25</v>
      </c>
      <c r="H38" s="125">
        <v>0.011834319526627219</v>
      </c>
      <c r="J38" s="339"/>
      <c r="K38" s="339"/>
      <c r="L38" s="339"/>
      <c r="M38" s="339"/>
      <c r="N38" s="339"/>
      <c r="O38" s="339"/>
      <c r="P38" s="293"/>
      <c r="Q38" s="293"/>
      <c r="R38" s="293"/>
    </row>
    <row r="39" spans="1:18" ht="11.25">
      <c r="A39" s="305"/>
      <c r="B39" s="331" t="s">
        <v>290</v>
      </c>
      <c r="C39" s="304">
        <v>0.014492753623188406</v>
      </c>
      <c r="D39" s="124">
        <v>0.03571428571428571</v>
      </c>
      <c r="E39" s="124">
        <v>0</v>
      </c>
      <c r="F39" s="124">
        <v>0</v>
      </c>
      <c r="G39" s="124">
        <v>0</v>
      </c>
      <c r="H39" s="125">
        <v>0.011834319526627219</v>
      </c>
      <c r="J39" s="339"/>
      <c r="K39" s="339"/>
      <c r="L39" s="339"/>
      <c r="M39" s="339"/>
      <c r="N39" s="339"/>
      <c r="O39" s="339"/>
      <c r="P39" s="293"/>
      <c r="Q39" s="293"/>
      <c r="R39" s="293"/>
    </row>
    <row r="40" spans="1:18" ht="11.25">
      <c r="A40" s="307"/>
      <c r="B40" s="308" t="s">
        <v>126</v>
      </c>
      <c r="C40" s="332">
        <v>69</v>
      </c>
      <c r="D40" s="333">
        <v>28</v>
      </c>
      <c r="E40" s="333">
        <v>51</v>
      </c>
      <c r="F40" s="333">
        <v>17</v>
      </c>
      <c r="G40" s="333">
        <v>4</v>
      </c>
      <c r="H40" s="334">
        <v>169</v>
      </c>
      <c r="J40" s="339"/>
      <c r="K40" s="339"/>
      <c r="L40" s="339"/>
      <c r="M40" s="339"/>
      <c r="N40" s="339"/>
      <c r="O40" s="339"/>
      <c r="P40" s="293"/>
      <c r="Q40" s="293"/>
      <c r="R40" s="293"/>
    </row>
    <row r="41" spans="1:18" ht="11.25">
      <c r="A41" s="293"/>
      <c r="B41" s="341" t="s">
        <v>94</v>
      </c>
      <c r="C41" s="338"/>
      <c r="D41" s="339"/>
      <c r="E41" s="339"/>
      <c r="F41" s="339"/>
      <c r="G41" s="339"/>
      <c r="H41" s="339"/>
      <c r="J41" s="339"/>
      <c r="K41" s="339"/>
      <c r="L41" s="339"/>
      <c r="M41" s="339"/>
      <c r="N41" s="339"/>
      <c r="O41" s="339"/>
      <c r="P41" s="293"/>
      <c r="Q41" s="293"/>
      <c r="R41" s="293"/>
    </row>
    <row r="42" spans="1:8" ht="17.25" customHeight="1">
      <c r="A42" s="342" t="s">
        <v>291</v>
      </c>
      <c r="B42" s="343"/>
      <c r="C42" s="344"/>
      <c r="D42" s="344"/>
      <c r="E42" s="344"/>
      <c r="F42" s="344"/>
      <c r="G42" s="344"/>
      <c r="H42" s="344"/>
    </row>
  </sheetData>
  <mergeCells count="1">
    <mergeCell ref="A42:B42"/>
  </mergeCells>
  <printOptions horizontalCentered="1"/>
  <pageMargins left="0.43" right="0.27" top="0.5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54">
      <selection activeCell="P19" sqref="P19"/>
    </sheetView>
  </sheetViews>
  <sheetFormatPr defaultColWidth="9.140625" defaultRowHeight="12.75"/>
  <cols>
    <col min="1" max="1" width="3.7109375" style="291" customWidth="1"/>
    <col min="2" max="2" width="36.00390625" style="291" customWidth="1"/>
    <col min="3" max="8" width="10.57421875" style="291" customWidth="1"/>
    <col min="9" max="9" width="11.8515625" style="291" customWidth="1"/>
    <col min="10" max="16384" width="8.00390625" style="291" customWidth="1"/>
  </cols>
  <sheetData>
    <row r="1" spans="1:17" ht="12.75">
      <c r="A1" s="288" t="s">
        <v>85</v>
      </c>
      <c r="B1" s="289"/>
      <c r="C1" s="181"/>
      <c r="D1" s="181"/>
      <c r="E1" s="181"/>
      <c r="F1" s="181"/>
      <c r="G1" s="181"/>
      <c r="H1" s="181"/>
      <c r="I1" s="182"/>
      <c r="J1" s="181"/>
      <c r="K1" s="181"/>
      <c r="L1" s="181"/>
      <c r="M1" s="181"/>
      <c r="N1" s="181"/>
      <c r="O1" s="181"/>
      <c r="P1" s="181"/>
      <c r="Q1" s="290"/>
    </row>
    <row r="2" spans="1:17" ht="12.75">
      <c r="A2" s="292" t="s">
        <v>101</v>
      </c>
      <c r="B2" s="293"/>
      <c r="C2" s="186"/>
      <c r="D2" s="186"/>
      <c r="E2" s="186"/>
      <c r="F2" s="186"/>
      <c r="G2" s="186"/>
      <c r="H2" s="186"/>
      <c r="I2" s="187"/>
      <c r="J2" s="186"/>
      <c r="K2" s="186"/>
      <c r="L2" s="186"/>
      <c r="M2" s="186"/>
      <c r="N2" s="186"/>
      <c r="O2" s="186"/>
      <c r="P2" s="186"/>
      <c r="Q2" s="263"/>
    </row>
    <row r="3" spans="1:17" ht="12.75">
      <c r="A3" s="185" t="s">
        <v>262</v>
      </c>
      <c r="B3" s="293"/>
      <c r="C3" s="186"/>
      <c r="D3" s="186"/>
      <c r="E3" s="186"/>
      <c r="F3" s="186"/>
      <c r="G3" s="186"/>
      <c r="H3" s="186"/>
      <c r="I3" s="187"/>
      <c r="J3" s="186"/>
      <c r="K3" s="186"/>
      <c r="L3" s="186"/>
      <c r="M3" s="186"/>
      <c r="N3" s="186"/>
      <c r="O3" s="186"/>
      <c r="P3" s="186"/>
      <c r="Q3" s="263"/>
    </row>
    <row r="4" spans="1:19" ht="12.75">
      <c r="A4" s="294" t="s">
        <v>263</v>
      </c>
      <c r="B4" s="295"/>
      <c r="C4" s="186"/>
      <c r="D4" s="186"/>
      <c r="E4" s="186"/>
      <c r="F4" s="186"/>
      <c r="G4" s="186"/>
      <c r="H4" s="186"/>
      <c r="I4" s="187"/>
      <c r="J4" s="186"/>
      <c r="K4" s="186"/>
      <c r="L4" s="186"/>
      <c r="M4" s="186"/>
      <c r="N4" s="186"/>
      <c r="O4" s="186"/>
      <c r="P4" s="186"/>
      <c r="Q4" s="186"/>
      <c r="R4" s="293"/>
      <c r="S4" s="293"/>
    </row>
    <row r="5" spans="1:19" ht="5.25" customHeight="1">
      <c r="A5" s="296"/>
      <c r="B5" s="297"/>
      <c r="C5" s="298"/>
      <c r="D5" s="181"/>
      <c r="E5" s="181"/>
      <c r="F5" s="181"/>
      <c r="G5" s="181"/>
      <c r="H5" s="181"/>
      <c r="I5" s="182"/>
      <c r="J5" s="186"/>
      <c r="K5" s="186"/>
      <c r="L5" s="186"/>
      <c r="M5" s="186"/>
      <c r="N5" s="186"/>
      <c r="O5" s="186"/>
      <c r="P5" s="186"/>
      <c r="Q5" s="293"/>
      <c r="R5" s="293"/>
      <c r="S5" s="293"/>
    </row>
    <row r="6" spans="1:19" ht="14.25" customHeight="1">
      <c r="A6" s="196" t="s">
        <v>60</v>
      </c>
      <c r="B6" s="197"/>
      <c r="C6" s="299" t="s">
        <v>89</v>
      </c>
      <c r="D6" s="108" t="s">
        <v>61</v>
      </c>
      <c r="E6" s="108" t="s">
        <v>62</v>
      </c>
      <c r="F6" s="108" t="s">
        <v>63</v>
      </c>
      <c r="G6" s="108" t="s">
        <v>64</v>
      </c>
      <c r="H6" s="108"/>
      <c r="I6" s="109" t="s">
        <v>16</v>
      </c>
      <c r="J6" s="186"/>
      <c r="K6" s="166"/>
      <c r="L6" s="166"/>
      <c r="M6" s="166"/>
      <c r="N6" s="166"/>
      <c r="O6" s="166"/>
      <c r="P6" s="166"/>
      <c r="Q6" s="293"/>
      <c r="R6" s="293"/>
      <c r="S6" s="293"/>
    </row>
    <row r="7" spans="1:19" ht="11.25">
      <c r="A7" s="300"/>
      <c r="B7" s="301" t="s">
        <v>256</v>
      </c>
      <c r="C7" s="112">
        <v>242</v>
      </c>
      <c r="D7" s="112">
        <v>168</v>
      </c>
      <c r="E7" s="112">
        <v>159</v>
      </c>
      <c r="F7" s="112">
        <v>58</v>
      </c>
      <c r="G7" s="112">
        <v>47</v>
      </c>
      <c r="H7" s="112"/>
      <c r="I7" s="113">
        <v>676</v>
      </c>
      <c r="J7" s="166"/>
      <c r="K7" s="166"/>
      <c r="L7" s="166"/>
      <c r="M7" s="166"/>
      <c r="N7" s="166"/>
      <c r="O7" s="166"/>
      <c r="P7" s="166"/>
      <c r="Q7" s="166"/>
      <c r="R7" s="293"/>
      <c r="S7" s="293"/>
    </row>
    <row r="8" spans="1:19" ht="11.25">
      <c r="A8" s="302" t="str">
        <f>"10.          "</f>
        <v>10.          </v>
      </c>
      <c r="B8" s="303" t="s">
        <v>264</v>
      </c>
      <c r="C8" s="298"/>
      <c r="D8" s="181"/>
      <c r="E8" s="181"/>
      <c r="F8" s="181"/>
      <c r="G8" s="181"/>
      <c r="H8" s="181"/>
      <c r="I8" s="182"/>
      <c r="J8" s="166"/>
      <c r="K8" s="166"/>
      <c r="L8" s="166"/>
      <c r="M8" s="166"/>
      <c r="N8" s="166"/>
      <c r="O8" s="166"/>
      <c r="P8" s="166"/>
      <c r="Q8" s="166"/>
      <c r="R8" s="293"/>
      <c r="S8" s="293"/>
    </row>
    <row r="9" spans="1:19" ht="11.25">
      <c r="A9" s="302"/>
      <c r="B9" s="303" t="s">
        <v>265</v>
      </c>
      <c r="C9" s="304"/>
      <c r="D9" s="204"/>
      <c r="E9" s="204"/>
      <c r="F9" s="204"/>
      <c r="G9" s="204"/>
      <c r="H9" s="204"/>
      <c r="I9" s="205"/>
      <c r="J9" s="166"/>
      <c r="K9" s="166"/>
      <c r="L9" s="166"/>
      <c r="M9" s="166"/>
      <c r="N9" s="166"/>
      <c r="O9" s="166"/>
      <c r="P9" s="166"/>
      <c r="Q9" s="166"/>
      <c r="R9" s="293"/>
      <c r="S9" s="293"/>
    </row>
    <row r="10" spans="1:19" ht="11.25">
      <c r="A10" s="305"/>
      <c r="B10" s="306" t="s">
        <v>266</v>
      </c>
      <c r="C10" s="304">
        <v>0.2157676348547718</v>
      </c>
      <c r="D10" s="304">
        <v>0.0783132530120482</v>
      </c>
      <c r="E10" s="304">
        <v>0.2138364779874214</v>
      </c>
      <c r="F10" s="304">
        <v>0.1206896551724138</v>
      </c>
      <c r="G10" s="304">
        <v>0.1206896551724138</v>
      </c>
      <c r="H10" s="204"/>
      <c r="I10" s="345">
        <v>0.16344725111441308</v>
      </c>
      <c r="J10" s="166"/>
      <c r="K10" s="166"/>
      <c r="L10" s="166"/>
      <c r="M10" s="166"/>
      <c r="N10" s="166"/>
      <c r="O10" s="166"/>
      <c r="P10" s="166"/>
      <c r="Q10" s="317"/>
      <c r="R10" s="293"/>
      <c r="S10" s="293"/>
    </row>
    <row r="11" spans="1:19" ht="11.25">
      <c r="A11" s="305"/>
      <c r="B11" s="306" t="s">
        <v>267</v>
      </c>
      <c r="C11" s="304">
        <v>0.13692946058091288</v>
      </c>
      <c r="D11" s="304">
        <v>0.12650602409638553</v>
      </c>
      <c r="E11" s="304">
        <v>0.16981132075471697</v>
      </c>
      <c r="F11" s="304">
        <v>0.22413793103448276</v>
      </c>
      <c r="G11" s="304">
        <v>0.22413793103448276</v>
      </c>
      <c r="H11" s="204"/>
      <c r="I11" s="345">
        <v>0.14413075780089152</v>
      </c>
      <c r="J11" s="166"/>
      <c r="K11" s="166"/>
      <c r="L11" s="166"/>
      <c r="M11" s="166"/>
      <c r="N11" s="166"/>
      <c r="O11" s="166"/>
      <c r="P11" s="166"/>
      <c r="Q11" s="317"/>
      <c r="R11" s="293"/>
      <c r="S11" s="293"/>
    </row>
    <row r="12" spans="1:19" ht="11.25">
      <c r="A12" s="305"/>
      <c r="B12" s="306" t="s">
        <v>268</v>
      </c>
      <c r="C12" s="316">
        <v>0.6473029045643154</v>
      </c>
      <c r="D12" s="304">
        <v>0.7951807228915663</v>
      </c>
      <c r="E12" s="304">
        <v>0.6163522012578616</v>
      </c>
      <c r="F12" s="304">
        <v>0.6551724137931034</v>
      </c>
      <c r="G12" s="304">
        <v>0.6551724137931034</v>
      </c>
      <c r="H12" s="204"/>
      <c r="I12" s="345">
        <v>0.6924219910846954</v>
      </c>
      <c r="J12" s="166"/>
      <c r="K12" s="166"/>
      <c r="L12" s="166"/>
      <c r="M12" s="166"/>
      <c r="N12" s="166"/>
      <c r="O12" s="166"/>
      <c r="P12" s="166"/>
      <c r="Q12" s="317"/>
      <c r="R12" s="293"/>
      <c r="S12" s="293"/>
    </row>
    <row r="13" spans="1:19" ht="11.25">
      <c r="A13" s="307"/>
      <c r="B13" s="308" t="s">
        <v>126</v>
      </c>
      <c r="C13" s="346">
        <v>241</v>
      </c>
      <c r="D13" s="346">
        <v>166</v>
      </c>
      <c r="E13" s="346">
        <v>159</v>
      </c>
      <c r="F13" s="346">
        <v>58</v>
      </c>
      <c r="G13" s="346">
        <v>58</v>
      </c>
      <c r="H13" s="213"/>
      <c r="I13" s="347">
        <v>673</v>
      </c>
      <c r="J13" s="166"/>
      <c r="K13" s="166"/>
      <c r="L13" s="166"/>
      <c r="M13" s="166"/>
      <c r="N13" s="166"/>
      <c r="O13" s="166"/>
      <c r="P13" s="166"/>
      <c r="Q13" s="317"/>
      <c r="R13" s="293"/>
      <c r="S13" s="293"/>
    </row>
    <row r="14" spans="1:19" ht="22.5">
      <c r="A14" s="311" t="s">
        <v>269</v>
      </c>
      <c r="B14" s="312" t="s">
        <v>270</v>
      </c>
      <c r="C14" s="313"/>
      <c r="D14" s="314"/>
      <c r="E14" s="314"/>
      <c r="F14" s="314"/>
      <c r="G14" s="314"/>
      <c r="H14" s="314"/>
      <c r="I14" s="315"/>
      <c r="J14" s="166"/>
      <c r="K14" s="166"/>
      <c r="L14" s="166"/>
      <c r="M14" s="166"/>
      <c r="N14" s="166"/>
      <c r="O14" s="166"/>
      <c r="P14" s="166"/>
      <c r="Q14" s="317"/>
      <c r="R14" s="293"/>
      <c r="S14" s="293"/>
    </row>
    <row r="15" spans="1:19" ht="11.25">
      <c r="A15" s="302"/>
      <c r="B15" s="312" t="s">
        <v>271</v>
      </c>
      <c r="C15" s="316">
        <v>0.6513761467889908</v>
      </c>
      <c r="D15" s="304">
        <v>0.5084745762711864</v>
      </c>
      <c r="E15" s="304">
        <v>0.6986301369863014</v>
      </c>
      <c r="F15" s="304">
        <v>0.6296296296296297</v>
      </c>
      <c r="G15" s="304">
        <v>0.26666666666666666</v>
      </c>
      <c r="H15" s="204"/>
      <c r="I15" s="345">
        <v>0.6113074204946997</v>
      </c>
      <c r="J15" s="166"/>
      <c r="K15" s="166"/>
      <c r="L15" s="166"/>
      <c r="M15" s="166"/>
      <c r="N15" s="166"/>
      <c r="O15" s="166"/>
      <c r="P15" s="166"/>
      <c r="Q15" s="317"/>
      <c r="R15" s="293"/>
      <c r="S15" s="293"/>
    </row>
    <row r="16" spans="1:19" ht="11.25">
      <c r="A16" s="305"/>
      <c r="B16" s="317" t="s">
        <v>268</v>
      </c>
      <c r="C16" s="316">
        <v>0.3486238532110092</v>
      </c>
      <c r="D16" s="304">
        <v>0.4915254237288136</v>
      </c>
      <c r="E16" s="304">
        <v>0.3013698630136986</v>
      </c>
      <c r="F16" s="304">
        <v>0.37037037037037035</v>
      </c>
      <c r="G16" s="304">
        <v>0.7333333333333333</v>
      </c>
      <c r="H16" s="204"/>
      <c r="I16" s="345">
        <v>0.38869257950530034</v>
      </c>
      <c r="J16" s="166"/>
      <c r="K16" s="166"/>
      <c r="L16" s="166"/>
      <c r="M16" s="166"/>
      <c r="N16" s="166"/>
      <c r="O16" s="166"/>
      <c r="P16" s="166"/>
      <c r="Q16" s="317"/>
      <c r="R16" s="293"/>
      <c r="S16" s="293"/>
    </row>
    <row r="17" spans="1:19" ht="11.25">
      <c r="A17" s="307"/>
      <c r="B17" s="318" t="s">
        <v>126</v>
      </c>
      <c r="C17" s="319">
        <v>109</v>
      </c>
      <c r="D17" s="348">
        <v>59</v>
      </c>
      <c r="E17" s="348">
        <v>73</v>
      </c>
      <c r="F17" s="348">
        <v>27</v>
      </c>
      <c r="G17" s="348">
        <v>15</v>
      </c>
      <c r="H17" s="215"/>
      <c r="I17" s="349">
        <v>283</v>
      </c>
      <c r="J17" s="166"/>
      <c r="K17" s="166"/>
      <c r="L17" s="166"/>
      <c r="M17" s="166"/>
      <c r="N17" s="166"/>
      <c r="O17" s="166"/>
      <c r="P17" s="166"/>
      <c r="Q17" s="317"/>
      <c r="R17" s="293"/>
      <c r="S17" s="293"/>
    </row>
    <row r="18" spans="1:19" ht="2.25" customHeight="1">
      <c r="A18" s="300"/>
      <c r="B18" s="321"/>
      <c r="C18" s="322"/>
      <c r="D18" s="295"/>
      <c r="E18" s="295"/>
      <c r="F18" s="295"/>
      <c r="G18" s="295"/>
      <c r="H18" s="295"/>
      <c r="I18" s="323"/>
      <c r="J18" s="293"/>
      <c r="K18" s="293"/>
      <c r="L18" s="293"/>
      <c r="M18" s="293"/>
      <c r="N18" s="293"/>
      <c r="O18" s="293"/>
      <c r="P18" s="293"/>
      <c r="Q18" s="293"/>
      <c r="R18" s="293"/>
      <c r="S18" s="293"/>
    </row>
    <row r="19" spans="1:19" ht="45">
      <c r="A19" s="307"/>
      <c r="B19" s="324" t="s">
        <v>272</v>
      </c>
      <c r="C19" s="325">
        <v>71</v>
      </c>
      <c r="D19" s="350">
        <v>30</v>
      </c>
      <c r="E19" s="350">
        <v>51</v>
      </c>
      <c r="F19" s="350">
        <v>17</v>
      </c>
      <c r="G19" s="350">
        <v>4</v>
      </c>
      <c r="H19" s="326"/>
      <c r="I19" s="351">
        <v>172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93"/>
    </row>
    <row r="20" spans="1:19" ht="11.25">
      <c r="A20" s="302" t="str">
        <f>"11b."</f>
        <v>11b.</v>
      </c>
      <c r="B20" s="328" t="s">
        <v>273</v>
      </c>
      <c r="C20" s="329"/>
      <c r="D20" s="329"/>
      <c r="E20" s="329"/>
      <c r="F20" s="329"/>
      <c r="G20" s="329"/>
      <c r="H20" s="329"/>
      <c r="I20" s="330"/>
      <c r="J20" s="293"/>
      <c r="K20" s="293"/>
      <c r="L20" s="293"/>
      <c r="M20" s="293"/>
      <c r="N20" s="293"/>
      <c r="O20" s="293"/>
      <c r="P20" s="293"/>
      <c r="Q20" s="293"/>
      <c r="R20" s="293"/>
      <c r="S20" s="293"/>
    </row>
    <row r="21" spans="1:19" ht="11.25">
      <c r="A21" s="305"/>
      <c r="B21" s="331" t="s">
        <v>274</v>
      </c>
      <c r="C21" s="304">
        <v>0.028169014084507043</v>
      </c>
      <c r="D21" s="304">
        <v>0</v>
      </c>
      <c r="E21" s="304">
        <v>0.02</v>
      </c>
      <c r="F21" s="304">
        <v>0</v>
      </c>
      <c r="G21" s="304">
        <v>0</v>
      </c>
      <c r="H21" s="124"/>
      <c r="I21" s="345">
        <v>0.01744186046511628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93"/>
    </row>
    <row r="22" spans="1:19" ht="11.25">
      <c r="A22" s="305"/>
      <c r="B22" s="306" t="s">
        <v>275</v>
      </c>
      <c r="C22" s="304">
        <v>0.04225352112676056</v>
      </c>
      <c r="D22" s="304">
        <v>0.13333333333333333</v>
      </c>
      <c r="E22" s="304">
        <v>0.04</v>
      </c>
      <c r="F22" s="304">
        <v>0.11764705882352941</v>
      </c>
      <c r="G22" s="304">
        <v>0</v>
      </c>
      <c r="H22" s="124"/>
      <c r="I22" s="345">
        <v>0.06395348837209303</v>
      </c>
      <c r="J22" s="293"/>
      <c r="K22" s="293"/>
      <c r="L22" s="293"/>
      <c r="M22" s="293"/>
      <c r="N22" s="293"/>
      <c r="O22" s="293"/>
      <c r="P22" s="293"/>
      <c r="Q22" s="317"/>
      <c r="R22" s="293"/>
      <c r="S22" s="293"/>
    </row>
    <row r="23" spans="1:19" ht="11.25">
      <c r="A23" s="305"/>
      <c r="B23" s="331" t="s">
        <v>276</v>
      </c>
      <c r="C23" s="304">
        <v>0.4225352112676056</v>
      </c>
      <c r="D23" s="304">
        <v>0.2</v>
      </c>
      <c r="E23" s="304">
        <v>0.72</v>
      </c>
      <c r="F23" s="304">
        <v>0.29411764705882354</v>
      </c>
      <c r="G23" s="304">
        <v>0.25</v>
      </c>
      <c r="H23" s="124"/>
      <c r="I23" s="345">
        <v>0.45348837209302323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93"/>
    </row>
    <row r="24" spans="1:19" ht="11.25">
      <c r="A24" s="305"/>
      <c r="B24" s="331" t="s">
        <v>277</v>
      </c>
      <c r="C24" s="304">
        <v>0.28169014084507044</v>
      </c>
      <c r="D24" s="304">
        <v>0.5666666666666667</v>
      </c>
      <c r="E24" s="304">
        <v>0.18</v>
      </c>
      <c r="F24" s="304">
        <v>0.47058823529411764</v>
      </c>
      <c r="G24" s="304">
        <v>0.5</v>
      </c>
      <c r="H24" s="124"/>
      <c r="I24" s="345">
        <v>0.32558139534883723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93"/>
    </row>
    <row r="25" spans="1:19" ht="11.25">
      <c r="A25" s="305"/>
      <c r="B25" s="331" t="s">
        <v>278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124"/>
      <c r="I25" s="345"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93"/>
    </row>
    <row r="26" spans="1:19" ht="11.25">
      <c r="A26" s="305"/>
      <c r="B26" s="331" t="s">
        <v>279</v>
      </c>
      <c r="C26" s="304">
        <v>0.07042253521126761</v>
      </c>
      <c r="D26" s="304">
        <v>0.03333333333333333</v>
      </c>
      <c r="E26" s="304">
        <v>0.04</v>
      </c>
      <c r="F26" s="304">
        <v>0</v>
      </c>
      <c r="G26" s="304">
        <v>0.25</v>
      </c>
      <c r="H26" s="124"/>
      <c r="I26" s="345">
        <v>0.05232558139534884</v>
      </c>
      <c r="J26" s="293"/>
      <c r="K26" s="293"/>
      <c r="L26" s="293"/>
      <c r="M26" s="293"/>
      <c r="N26" s="293"/>
      <c r="O26" s="293"/>
      <c r="P26" s="293"/>
      <c r="Q26" s="293"/>
      <c r="R26" s="293"/>
      <c r="S26" s="293"/>
    </row>
    <row r="27" spans="1:19" ht="11.25">
      <c r="A27" s="305"/>
      <c r="B27" s="331" t="s">
        <v>280</v>
      </c>
      <c r="C27" s="304">
        <v>0.04225352112676056</v>
      </c>
      <c r="D27" s="304">
        <v>0</v>
      </c>
      <c r="E27" s="304">
        <v>0</v>
      </c>
      <c r="F27" s="304">
        <v>0</v>
      </c>
      <c r="G27" s="304">
        <v>0</v>
      </c>
      <c r="H27" s="124"/>
      <c r="I27" s="345">
        <v>0.01744186046511628</v>
      </c>
      <c r="J27" s="293"/>
      <c r="K27" s="293"/>
      <c r="L27" s="293"/>
      <c r="M27" s="293"/>
      <c r="N27" s="293"/>
      <c r="O27" s="293"/>
      <c r="P27" s="293"/>
      <c r="Q27" s="293"/>
      <c r="R27" s="293"/>
      <c r="S27" s="293"/>
    </row>
    <row r="28" spans="1:19" ht="11.25">
      <c r="A28" s="305"/>
      <c r="B28" s="331" t="s">
        <v>281</v>
      </c>
      <c r="C28" s="304">
        <v>0.014084507042253521</v>
      </c>
      <c r="D28" s="304">
        <v>0</v>
      </c>
      <c r="E28" s="304">
        <v>0</v>
      </c>
      <c r="F28" s="304">
        <v>0.058823529411764705</v>
      </c>
      <c r="G28" s="304">
        <v>0</v>
      </c>
      <c r="H28" s="124"/>
      <c r="I28" s="345">
        <v>0.011627906976744186</v>
      </c>
      <c r="J28" s="293"/>
      <c r="K28" s="293"/>
      <c r="L28" s="293"/>
      <c r="M28" s="293"/>
      <c r="N28" s="293"/>
      <c r="O28" s="293"/>
      <c r="P28" s="293"/>
      <c r="Q28" s="293"/>
      <c r="R28" s="293"/>
      <c r="S28" s="293"/>
    </row>
    <row r="29" spans="1:19" ht="11.25">
      <c r="A29" s="305"/>
      <c r="B29" s="331" t="s">
        <v>282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124"/>
      <c r="I29" s="345">
        <v>0</v>
      </c>
      <c r="J29" s="293"/>
      <c r="K29" s="293"/>
      <c r="L29" s="293"/>
      <c r="M29" s="293"/>
      <c r="N29" s="293"/>
      <c r="O29" s="293"/>
      <c r="P29" s="293"/>
      <c r="Q29" s="293"/>
      <c r="R29" s="293"/>
      <c r="S29" s="293"/>
    </row>
    <row r="30" spans="1:19" ht="11.25">
      <c r="A30" s="305"/>
      <c r="B30" s="331" t="s">
        <v>130</v>
      </c>
      <c r="C30" s="316">
        <v>0.09859154929577464</v>
      </c>
      <c r="D30" s="304">
        <v>0.06666666666666667</v>
      </c>
      <c r="E30" s="304">
        <v>0</v>
      </c>
      <c r="F30" s="304">
        <v>0.058823529411764705</v>
      </c>
      <c r="G30" s="304">
        <v>0</v>
      </c>
      <c r="H30" s="124"/>
      <c r="I30" s="345">
        <v>0.05813953488372093</v>
      </c>
      <c r="J30" s="293"/>
      <c r="K30" s="293"/>
      <c r="L30" s="293"/>
      <c r="M30" s="293"/>
      <c r="N30" s="293"/>
      <c r="O30" s="293"/>
      <c r="P30" s="293"/>
      <c r="Q30" s="293"/>
      <c r="R30" s="293"/>
      <c r="S30" s="293"/>
    </row>
    <row r="31" spans="1:19" ht="11.25">
      <c r="A31" s="307"/>
      <c r="B31" s="308" t="s">
        <v>126</v>
      </c>
      <c r="C31" s="352">
        <v>71</v>
      </c>
      <c r="D31" s="353">
        <v>30</v>
      </c>
      <c r="E31" s="353">
        <v>50</v>
      </c>
      <c r="F31" s="353">
        <v>17</v>
      </c>
      <c r="G31" s="353">
        <v>4</v>
      </c>
      <c r="H31" s="333"/>
      <c r="I31" s="354">
        <v>172</v>
      </c>
      <c r="J31" s="293"/>
      <c r="K31" s="293"/>
      <c r="L31" s="293"/>
      <c r="M31" s="293"/>
      <c r="N31" s="293"/>
      <c r="O31" s="293"/>
      <c r="P31" s="293"/>
      <c r="Q31" s="293"/>
      <c r="R31" s="293"/>
      <c r="S31" s="293"/>
    </row>
    <row r="32" spans="1:19" ht="11.25">
      <c r="A32" s="302" t="str">
        <f>"12."</f>
        <v>12.</v>
      </c>
      <c r="B32" s="335" t="s">
        <v>283</v>
      </c>
      <c r="C32" s="336"/>
      <c r="D32" s="336"/>
      <c r="E32" s="336"/>
      <c r="F32" s="336"/>
      <c r="G32" s="336"/>
      <c r="H32" s="336"/>
      <c r="I32" s="337"/>
      <c r="J32" s="293"/>
      <c r="K32" s="293"/>
      <c r="L32" s="293"/>
      <c r="M32" s="293"/>
      <c r="N32" s="293"/>
      <c r="O32" s="293"/>
      <c r="P32" s="293"/>
      <c r="Q32" s="293"/>
      <c r="R32" s="293"/>
      <c r="S32" s="293"/>
    </row>
    <row r="33" spans="1:19" ht="11.25">
      <c r="A33" s="305"/>
      <c r="B33" s="331" t="s">
        <v>284</v>
      </c>
      <c r="C33" s="338"/>
      <c r="D33" s="339"/>
      <c r="E33" s="339"/>
      <c r="F33" s="339"/>
      <c r="G33" s="339"/>
      <c r="H33" s="339"/>
      <c r="I33" s="340"/>
      <c r="J33" s="293"/>
      <c r="K33" s="293"/>
      <c r="L33" s="293"/>
      <c r="M33" s="293"/>
      <c r="N33" s="293"/>
      <c r="O33" s="293"/>
      <c r="P33" s="293"/>
      <c r="Q33" s="293"/>
      <c r="R33" s="293"/>
      <c r="S33" s="293"/>
    </row>
    <row r="34" spans="1:19" ht="11.25">
      <c r="A34" s="305"/>
      <c r="B34" s="331" t="s">
        <v>285</v>
      </c>
      <c r="C34" s="304">
        <v>0.2898550724637681</v>
      </c>
      <c r="D34" s="304">
        <v>0.17857142857142858</v>
      </c>
      <c r="E34" s="304">
        <v>0.17647058823529413</v>
      </c>
      <c r="F34" s="304">
        <v>0.35294117647058826</v>
      </c>
      <c r="G34" s="304">
        <v>0.25</v>
      </c>
      <c r="H34" s="124"/>
      <c r="I34" s="345">
        <v>0.24260355029585798</v>
      </c>
      <c r="J34" s="293"/>
      <c r="K34" s="339"/>
      <c r="L34" s="339"/>
      <c r="M34" s="339"/>
      <c r="N34" s="339"/>
      <c r="O34" s="339"/>
      <c r="P34" s="339"/>
      <c r="Q34" s="293"/>
      <c r="R34" s="293"/>
      <c r="S34" s="293"/>
    </row>
    <row r="35" spans="1:19" ht="11.25">
      <c r="A35" s="305"/>
      <c r="B35" s="331" t="s">
        <v>286</v>
      </c>
      <c r="C35" s="304">
        <v>0.36231884057971014</v>
      </c>
      <c r="D35" s="304">
        <v>0.5357142857142857</v>
      </c>
      <c r="E35" s="304">
        <v>0.35294117647058826</v>
      </c>
      <c r="F35" s="304">
        <v>0.5294117647058824</v>
      </c>
      <c r="G35" s="304">
        <v>0</v>
      </c>
      <c r="H35" s="124"/>
      <c r="I35" s="345">
        <v>0.39644970414201186</v>
      </c>
      <c r="J35" s="293"/>
      <c r="K35" s="339"/>
      <c r="L35" s="339"/>
      <c r="M35" s="339"/>
      <c r="N35" s="339"/>
      <c r="O35" s="339"/>
      <c r="P35" s="339"/>
      <c r="Q35" s="293"/>
      <c r="R35" s="293"/>
      <c r="S35" s="293"/>
    </row>
    <row r="36" spans="1:19" ht="11.25">
      <c r="A36" s="305"/>
      <c r="B36" s="331" t="s">
        <v>287</v>
      </c>
      <c r="C36" s="304">
        <v>0.30434782608695654</v>
      </c>
      <c r="D36" s="304">
        <v>0.21428571428571427</v>
      </c>
      <c r="E36" s="304">
        <v>0.43137254901960786</v>
      </c>
      <c r="F36" s="304">
        <v>0.11764705882352941</v>
      </c>
      <c r="G36" s="304">
        <v>0.25</v>
      </c>
      <c r="H36" s="124"/>
      <c r="I36" s="345">
        <v>0.3076923076923077</v>
      </c>
      <c r="J36" s="293"/>
      <c r="K36" s="339"/>
      <c r="L36" s="339"/>
      <c r="M36" s="339"/>
      <c r="N36" s="339"/>
      <c r="O36" s="339"/>
      <c r="P36" s="339"/>
      <c r="Q36" s="293"/>
      <c r="R36" s="293"/>
      <c r="S36" s="293"/>
    </row>
    <row r="37" spans="1:19" ht="11.25">
      <c r="A37" s="305"/>
      <c r="B37" s="331" t="s">
        <v>288</v>
      </c>
      <c r="C37" s="304">
        <v>0.014492753623188406</v>
      </c>
      <c r="D37" s="304">
        <v>0.03571428571428571</v>
      </c>
      <c r="E37" s="304">
        <v>0.0392156862745098</v>
      </c>
      <c r="F37" s="304">
        <v>0</v>
      </c>
      <c r="G37" s="304">
        <v>0.25</v>
      </c>
      <c r="H37" s="124"/>
      <c r="I37" s="345">
        <v>0.029585798816568046</v>
      </c>
      <c r="J37" s="293"/>
      <c r="K37" s="339"/>
      <c r="L37" s="339"/>
      <c r="M37" s="339"/>
      <c r="N37" s="339"/>
      <c r="O37" s="339"/>
      <c r="P37" s="339"/>
      <c r="Q37" s="293"/>
      <c r="R37" s="293"/>
      <c r="S37" s="293"/>
    </row>
    <row r="38" spans="1:19" ht="11.25">
      <c r="A38" s="305"/>
      <c r="B38" s="331" t="s">
        <v>289</v>
      </c>
      <c r="C38" s="304">
        <v>0.014492753623188406</v>
      </c>
      <c r="D38" s="304">
        <v>0</v>
      </c>
      <c r="E38" s="304">
        <v>0</v>
      </c>
      <c r="F38" s="304">
        <v>0</v>
      </c>
      <c r="G38" s="304">
        <v>0.25</v>
      </c>
      <c r="H38" s="124"/>
      <c r="I38" s="345">
        <v>0.011834319526627219</v>
      </c>
      <c r="J38" s="293"/>
      <c r="K38" s="339"/>
      <c r="L38" s="339"/>
      <c r="M38" s="339"/>
      <c r="N38" s="339"/>
      <c r="O38" s="339"/>
      <c r="P38" s="339"/>
      <c r="Q38" s="293"/>
      <c r="R38" s="293"/>
      <c r="S38" s="293"/>
    </row>
    <row r="39" spans="1:19" ht="11.25">
      <c r="A39" s="305"/>
      <c r="B39" s="331" t="s">
        <v>290</v>
      </c>
      <c r="C39" s="304">
        <v>0.014492753623188406</v>
      </c>
      <c r="D39" s="304">
        <v>0.03571428571428571</v>
      </c>
      <c r="E39" s="304">
        <v>0</v>
      </c>
      <c r="F39" s="304">
        <v>0</v>
      </c>
      <c r="G39" s="304">
        <v>0</v>
      </c>
      <c r="H39" s="124"/>
      <c r="I39" s="345">
        <v>0.011834319526627219</v>
      </c>
      <c r="J39" s="293"/>
      <c r="K39" s="339"/>
      <c r="L39" s="339"/>
      <c r="M39" s="339"/>
      <c r="N39" s="339"/>
      <c r="O39" s="339"/>
      <c r="P39" s="339"/>
      <c r="Q39" s="293"/>
      <c r="R39" s="293"/>
      <c r="S39" s="293"/>
    </row>
    <row r="40" spans="1:19" ht="11.25">
      <c r="A40" s="307"/>
      <c r="B40" s="308" t="s">
        <v>126</v>
      </c>
      <c r="C40" s="332">
        <v>69</v>
      </c>
      <c r="D40" s="332">
        <v>28</v>
      </c>
      <c r="E40" s="332">
        <v>51</v>
      </c>
      <c r="F40" s="332">
        <v>17</v>
      </c>
      <c r="G40" s="332">
        <v>4</v>
      </c>
      <c r="H40" s="333"/>
      <c r="I40" s="355">
        <v>169</v>
      </c>
      <c r="J40" s="293"/>
      <c r="K40" s="339"/>
      <c r="L40" s="339"/>
      <c r="M40" s="339"/>
      <c r="N40" s="339"/>
      <c r="O40" s="339"/>
      <c r="P40" s="339"/>
      <c r="Q40" s="293"/>
      <c r="R40" s="293"/>
      <c r="S40" s="293"/>
    </row>
    <row r="41" spans="1:19" ht="17.25" customHeight="1">
      <c r="A41" s="343">
        <v>38530</v>
      </c>
      <c r="B41" s="343"/>
      <c r="C41" s="344"/>
      <c r="D41" s="344"/>
      <c r="E41" s="344"/>
      <c r="F41" s="344"/>
      <c r="G41" s="356" t="s">
        <v>94</v>
      </c>
      <c r="H41" s="344"/>
      <c r="I41" s="344"/>
      <c r="J41" s="293"/>
      <c r="K41" s="293"/>
      <c r="L41" s="293"/>
      <c r="M41" s="293"/>
      <c r="N41" s="293"/>
      <c r="O41" s="293"/>
      <c r="P41" s="293"/>
      <c r="Q41" s="293"/>
      <c r="R41" s="293"/>
      <c r="S41" s="293"/>
    </row>
    <row r="42" spans="10:19" ht="11.25">
      <c r="J42" s="293"/>
      <c r="K42" s="293"/>
      <c r="L42" s="293"/>
      <c r="M42" s="293"/>
      <c r="N42" s="293"/>
      <c r="O42" s="293"/>
      <c r="P42" s="293"/>
      <c r="Q42" s="293"/>
      <c r="R42" s="293"/>
      <c r="S42" s="293"/>
    </row>
    <row r="43" spans="10:19" ht="11.25">
      <c r="J43" s="293"/>
      <c r="K43" s="293"/>
      <c r="L43" s="293"/>
      <c r="M43" s="293"/>
      <c r="N43" s="293"/>
      <c r="O43" s="293"/>
      <c r="P43" s="293"/>
      <c r="Q43" s="293"/>
      <c r="R43" s="293"/>
      <c r="S43" s="293"/>
    </row>
    <row r="44" spans="1:7" ht="15.75">
      <c r="A44" s="357" t="s">
        <v>255</v>
      </c>
      <c r="B44" s="357"/>
      <c r="C44" s="357"/>
      <c r="D44" s="357"/>
      <c r="E44" s="357"/>
      <c r="F44" s="357"/>
      <c r="G44" s="357"/>
    </row>
    <row r="45" spans="1:7" ht="15">
      <c r="A45" s="358" t="s">
        <v>292</v>
      </c>
      <c r="B45" s="358"/>
      <c r="C45" s="358"/>
      <c r="D45" s="358"/>
      <c r="E45" s="358"/>
      <c r="F45" s="358"/>
      <c r="G45" s="358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Ferguson</dc:creator>
  <cp:keywords/>
  <dc:description/>
  <cp:lastModifiedBy>pmb</cp:lastModifiedBy>
  <cp:lastPrinted>2005-10-03T14:30:19Z</cp:lastPrinted>
  <dcterms:created xsi:type="dcterms:W3CDTF">1998-04-20T19:58:47Z</dcterms:created>
  <dcterms:modified xsi:type="dcterms:W3CDTF">2005-10-03T14:34:35Z</dcterms:modified>
  <cp:category/>
  <cp:version/>
  <cp:contentType/>
  <cp:contentStatus/>
</cp:coreProperties>
</file>